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60" windowWidth="18195" windowHeight="11835"/>
  </bookViews>
  <sheets>
    <sheet name="Income Tax Calculator" sheetId="1" r:id="rId1"/>
  </sheets>
  <calcPr calcId="144525"/>
</workbook>
</file>

<file path=xl/calcChain.xml><?xml version="1.0" encoding="utf-8"?>
<calcChain xmlns="http://schemas.openxmlformats.org/spreadsheetml/2006/main">
  <c r="AL22" i="1" l="1"/>
  <c r="AE43" i="1" l="1"/>
  <c r="AE42" i="1"/>
  <c r="AE41" i="1"/>
  <c r="AE40" i="1"/>
  <c r="AE39" i="1"/>
  <c r="AE38" i="1"/>
  <c r="AE37" i="1"/>
  <c r="AE36" i="1"/>
  <c r="AE35" i="1"/>
  <c r="AE34" i="1"/>
  <c r="AE33" i="1"/>
  <c r="AE32" i="1"/>
  <c r="AE31" i="1"/>
  <c r="AE30" i="1"/>
  <c r="AE29" i="1"/>
  <c r="AE28" i="1"/>
  <c r="AE27" i="1"/>
  <c r="AE26" i="1"/>
  <c r="AE25" i="1"/>
  <c r="AE24" i="1"/>
  <c r="AE23" i="1"/>
  <c r="AE22" i="1"/>
  <c r="P46" i="1"/>
  <c r="P45" i="1"/>
  <c r="P44" i="1"/>
  <c r="P43" i="1"/>
  <c r="P42" i="1"/>
  <c r="P41" i="1"/>
  <c r="S41" i="1" s="1"/>
  <c r="S42" i="1" l="1"/>
  <c r="S43" i="1" s="1"/>
  <c r="S44" i="1" s="1"/>
  <c r="S45" i="1" s="1"/>
  <c r="S46" i="1" s="1"/>
  <c r="AD43" i="1"/>
  <c r="AD42" i="1"/>
  <c r="AD41" i="1"/>
  <c r="AD40" i="1"/>
  <c r="AD39" i="1"/>
  <c r="AD38" i="1"/>
  <c r="AD37" i="1"/>
  <c r="AM22" i="1" s="1"/>
  <c r="AN22" i="1" s="1"/>
  <c r="F29" i="1" s="1"/>
  <c r="T40" i="1" s="1"/>
  <c r="T41" i="1" s="1"/>
  <c r="U41" i="1" s="1"/>
  <c r="N41" i="1" s="1"/>
  <c r="AD36" i="1"/>
  <c r="AD35" i="1"/>
  <c r="AD34" i="1"/>
  <c r="AD33" i="1"/>
  <c r="AD32" i="1"/>
  <c r="AD31" i="1"/>
  <c r="AD30" i="1"/>
  <c r="AD29" i="1"/>
  <c r="AD28" i="1"/>
  <c r="AD27" i="1"/>
  <c r="AD26" i="1"/>
  <c r="AD25" i="1"/>
  <c r="AD24" i="1"/>
  <c r="AD23" i="1"/>
  <c r="AD22" i="1"/>
  <c r="T42" i="1" l="1"/>
  <c r="T43" i="1" s="1"/>
  <c r="U40" i="1"/>
  <c r="AF43" i="1"/>
  <c r="AF42" i="1"/>
  <c r="AF41" i="1"/>
  <c r="AF40" i="1"/>
  <c r="AF39" i="1"/>
  <c r="AF38" i="1"/>
  <c r="AF37" i="1"/>
  <c r="AF36" i="1"/>
  <c r="AF35" i="1"/>
  <c r="AF34" i="1"/>
  <c r="AF33" i="1"/>
  <c r="AF32" i="1"/>
  <c r="AF31" i="1"/>
  <c r="AF30" i="1"/>
  <c r="AF29" i="1"/>
  <c r="AF28" i="1"/>
  <c r="AF27" i="1"/>
  <c r="AF26" i="1"/>
  <c r="AF25" i="1"/>
  <c r="AF24" i="1"/>
  <c r="AF23" i="1"/>
  <c r="AF22" i="1"/>
  <c r="N40" i="1" l="1"/>
  <c r="U42" i="1"/>
  <c r="N42" i="1" s="1"/>
  <c r="T44" i="1"/>
  <c r="U43" i="1"/>
  <c r="N43" i="1" s="1"/>
  <c r="P33" i="1"/>
  <c r="P32" i="1"/>
  <c r="P31" i="1"/>
  <c r="P30" i="1"/>
  <c r="P29" i="1"/>
  <c r="P28" i="1"/>
  <c r="P27" i="1"/>
  <c r="P26" i="1"/>
  <c r="P24" i="1"/>
  <c r="P23" i="1"/>
  <c r="P25" i="1"/>
  <c r="T45" i="1" l="1"/>
  <c r="U44" i="1"/>
  <c r="S23" i="1"/>
  <c r="S24" i="1" s="1"/>
  <c r="S25" i="1" s="1"/>
  <c r="S26" i="1" s="1"/>
  <c r="S27" i="1" s="1"/>
  <c r="S28" i="1" s="1"/>
  <c r="S29" i="1" s="1"/>
  <c r="S30" i="1" s="1"/>
  <c r="S31" i="1" s="1"/>
  <c r="S32" i="1" s="1"/>
  <c r="S33" i="1" s="1"/>
  <c r="N44" i="1" l="1"/>
  <c r="T46" i="1"/>
  <c r="U45" i="1"/>
  <c r="N45" i="1" s="1"/>
  <c r="T22" i="1"/>
  <c r="U46" i="1" l="1"/>
  <c r="U22" i="1"/>
  <c r="N22" i="1" s="1"/>
  <c r="T23" i="1"/>
  <c r="N46" i="1" l="1"/>
  <c r="U23" i="1"/>
  <c r="N23" i="1" s="1"/>
  <c r="T24" i="1"/>
  <c r="U24" i="1" l="1"/>
  <c r="N24" i="1" s="1"/>
  <c r="T25" i="1"/>
  <c r="T26" i="1" l="1"/>
  <c r="U26" i="1" s="1"/>
  <c r="N26" i="1" s="1"/>
  <c r="U25" i="1"/>
  <c r="N25" i="1" s="1"/>
  <c r="T27" i="1" l="1"/>
  <c r="U27" i="1" s="1"/>
  <c r="N27" i="1" s="1"/>
  <c r="T28" i="1" l="1"/>
  <c r="U28" i="1" s="1"/>
  <c r="N28" i="1" s="1"/>
  <c r="T29" i="1" l="1"/>
  <c r="U29" i="1" s="1"/>
  <c r="N29" i="1" s="1"/>
  <c r="T30" i="1" l="1"/>
  <c r="U30" i="1" s="1"/>
  <c r="N30" i="1" s="1"/>
  <c r="T31" i="1" l="1"/>
  <c r="U31" i="1" s="1"/>
  <c r="N31" i="1" s="1"/>
  <c r="T32" i="1" l="1"/>
  <c r="U32" i="1" s="1"/>
  <c r="N32" i="1" s="1"/>
  <c r="T33" i="1" l="1"/>
  <c r="U33" i="1" s="1"/>
  <c r="F30" i="1" s="1"/>
  <c r="N33" i="1" l="1"/>
  <c r="T36" i="1"/>
  <c r="F31" i="1" s="1"/>
  <c r="T37" i="1" l="1"/>
</calcChain>
</file>

<file path=xl/sharedStrings.xml><?xml version="1.0" encoding="utf-8"?>
<sst xmlns="http://schemas.openxmlformats.org/spreadsheetml/2006/main" count="54" uniqueCount="44">
  <si>
    <t>SLAB</t>
  </si>
  <si>
    <t xml:space="preserve">Rate Of Tax </t>
  </si>
  <si>
    <t>Addition</t>
  </si>
  <si>
    <t>Taxable Salary</t>
  </si>
  <si>
    <t>Tax Liability</t>
  </si>
  <si>
    <t>g</t>
  </si>
  <si>
    <t>f</t>
  </si>
  <si>
    <t>e</t>
  </si>
  <si>
    <t>d</t>
  </si>
  <si>
    <t>b</t>
  </si>
  <si>
    <t>Pay Scale:</t>
  </si>
  <si>
    <t>Scales</t>
  </si>
  <si>
    <t>hra 45%</t>
  </si>
  <si>
    <t>hra 25%</t>
  </si>
  <si>
    <t>option</t>
  </si>
  <si>
    <t>Yes</t>
  </si>
  <si>
    <t>No</t>
  </si>
  <si>
    <t>increment</t>
  </si>
  <si>
    <t>hra</t>
  </si>
  <si>
    <t>total</t>
  </si>
  <si>
    <t>House Rent Allowance (Yes or No Select)</t>
  </si>
  <si>
    <t>if you drawn house rent  then select Yes other wise select No</t>
  </si>
  <si>
    <t>Annual taxable income: Rs.</t>
  </si>
  <si>
    <t>Annual Tax: Rs.</t>
  </si>
  <si>
    <t>Monthly Tax: Rs.</t>
  </si>
  <si>
    <t>Column1</t>
  </si>
  <si>
    <t>Column2</t>
  </si>
  <si>
    <t>Tax Year:</t>
  </si>
  <si>
    <t>year</t>
  </si>
  <si>
    <t>Monthly Gross Pay:</t>
  </si>
  <si>
    <t>2022-23</t>
  </si>
  <si>
    <t>incr-21</t>
  </si>
  <si>
    <t>incr-22</t>
  </si>
  <si>
    <t>45 ,070</t>
  </si>
  <si>
    <t>hra 67.5%</t>
  </si>
  <si>
    <t>2021-22</t>
  </si>
  <si>
    <t>income tax 2022</t>
  </si>
  <si>
    <t>amwattoo@gmail.com (Whatsapp: 03345453784)</t>
  </si>
  <si>
    <t>Income Tax Calculator 2021 to 2023</t>
  </si>
  <si>
    <t>Province</t>
  </si>
  <si>
    <t>Province:</t>
  </si>
  <si>
    <t>Federal</t>
  </si>
  <si>
    <t>Others</t>
  </si>
  <si>
    <t>In the Income Tax Calculator, first click on the province, then a button will appear on the left side. Select your province from it. If you are a Federal employee, select Federal. If you are not a Federal employee, then you We will select the Others.In the pay scale, you will select your scale in the same way.
In the tax year, you will select the year for which your gross salary, now that the salary has increased, you will select the year according to the new gross salary.In the house rent option, if you are taking house rent in monthly salary, then you will select option " Y ". If you are not taking it, then you will select option " No".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</si>
</sst>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22">
    <font>
      <sz val="11"/>
      <color theme="1"/>
      <name val="Calibri"/>
      <family val="2"/>
      <scheme val="minor"/>
    </font>
    <font>
      <sz val="11"/>
      <color theme="1"/>
      <name val="Calibri"/>
      <family val="2"/>
      <scheme val="minor"/>
    </font>
    <font>
      <b/>
      <sz val="14"/>
      <color theme="1"/>
      <name val="Calibri"/>
      <family val="2"/>
      <scheme val="minor"/>
    </font>
    <font>
      <b/>
      <sz val="22"/>
      <color theme="0"/>
      <name val="Calibri"/>
      <family val="2"/>
      <scheme val="minor"/>
    </font>
    <font>
      <b/>
      <sz val="24"/>
      <color rgb="FFFF0000"/>
      <name val="Calibri"/>
      <family val="2"/>
      <scheme val="minor"/>
    </font>
    <font>
      <u/>
      <sz val="11"/>
      <color theme="10"/>
      <name val="Calibri"/>
      <family val="2"/>
      <scheme val="minor"/>
    </font>
    <font>
      <b/>
      <sz val="16"/>
      <color theme="1"/>
      <name val="Calibri"/>
      <family val="2"/>
      <scheme val="minor"/>
    </font>
    <font>
      <u/>
      <sz val="14"/>
      <color theme="10"/>
      <name val="Calibri"/>
      <family val="2"/>
      <scheme val="minor"/>
    </font>
    <font>
      <sz val="18"/>
      <color theme="0"/>
      <name val="Arial Black"/>
      <family val="2"/>
    </font>
    <font>
      <b/>
      <sz val="8"/>
      <color theme="1"/>
      <name val="Arial"/>
      <family val="2"/>
    </font>
    <font>
      <b/>
      <sz val="4"/>
      <color theme="1"/>
      <name val="Arial"/>
      <family val="2"/>
    </font>
    <font>
      <b/>
      <sz val="12"/>
      <name val="Calibri"/>
      <family val="2"/>
      <scheme val="minor"/>
    </font>
    <font>
      <b/>
      <sz val="14"/>
      <name val="Calibri"/>
      <family val="2"/>
      <scheme val="minor"/>
    </font>
    <font>
      <b/>
      <sz val="13"/>
      <name val="Calibri"/>
      <family val="2"/>
      <scheme val="minor"/>
    </font>
    <font>
      <b/>
      <sz val="20"/>
      <name val="Calibri"/>
      <family val="2"/>
      <scheme val="minor"/>
    </font>
    <font>
      <sz val="11"/>
      <name val="Arial Black"/>
      <family val="2"/>
    </font>
    <font>
      <u/>
      <sz val="11"/>
      <color rgb="FFFF0000"/>
      <name val="Calibri"/>
      <family val="2"/>
      <scheme val="minor"/>
    </font>
    <font>
      <b/>
      <sz val="14"/>
      <color rgb="FFFF0000"/>
      <name val="Calibri"/>
      <family val="2"/>
      <scheme val="minor"/>
    </font>
    <font>
      <b/>
      <sz val="18"/>
      <color theme="0"/>
      <name val="Calibri"/>
      <family val="2"/>
      <scheme val="minor"/>
    </font>
    <font>
      <b/>
      <sz val="11"/>
      <color theme="1"/>
      <name val="Calibri"/>
      <family val="2"/>
      <scheme val="minor"/>
    </font>
    <font>
      <u/>
      <sz val="18"/>
      <color theme="10"/>
      <name val="Calibri"/>
      <family val="2"/>
      <scheme val="minor"/>
    </font>
    <font>
      <sz val="12"/>
      <color rgb="FF202124"/>
      <name val="Inherit"/>
    </font>
  </fonts>
  <fills count="9">
    <fill>
      <patternFill patternType="none"/>
    </fill>
    <fill>
      <patternFill patternType="gray125"/>
    </fill>
    <fill>
      <patternFill patternType="solid">
        <fgColor theme="1"/>
        <bgColor theme="8" tint="0.79995117038483843"/>
      </patternFill>
    </fill>
    <fill>
      <patternFill patternType="solid">
        <fgColor theme="2"/>
        <bgColor indexed="64"/>
      </patternFill>
    </fill>
    <fill>
      <patternFill patternType="solid">
        <fgColor rgb="FF0070C0"/>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9" tint="-0.24994659260841701"/>
        <bgColor indexed="64"/>
      </patternFill>
    </fill>
    <fill>
      <patternFill patternType="solid">
        <fgColor rgb="FFFFFF00"/>
        <bgColor indexed="64"/>
      </patternFill>
    </fill>
  </fills>
  <borders count="25">
    <border>
      <left/>
      <right/>
      <top/>
      <bottom/>
      <diagonal/>
    </border>
    <border>
      <left style="thin">
        <color theme="8" tint="0.39997558519241921"/>
      </left>
      <right style="thin">
        <color theme="8" tint="0.39997558519241921"/>
      </right>
      <top/>
      <bottom style="thin">
        <color theme="8" tint="0.39997558519241921"/>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style="thick">
        <color auto="1"/>
      </left>
      <right/>
      <top style="thick">
        <color auto="1"/>
      </top>
      <bottom/>
      <diagonal/>
    </border>
    <border>
      <left/>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double">
        <color auto="1"/>
      </left>
      <right style="double">
        <color auto="1"/>
      </right>
      <top style="double">
        <color auto="1"/>
      </top>
      <bottom style="double">
        <color auto="1"/>
      </bottom>
      <diagonal/>
    </border>
    <border>
      <left style="thick">
        <color auto="1"/>
      </left>
      <right/>
      <top style="thin">
        <color auto="1"/>
      </top>
      <bottom style="thick">
        <color auto="1"/>
      </bottom>
      <diagonal/>
    </border>
    <border>
      <left/>
      <right/>
      <top style="thin">
        <color auto="1"/>
      </top>
      <bottom style="thick">
        <color auto="1"/>
      </bottom>
      <diagonal/>
    </border>
    <border>
      <left/>
      <right style="thick">
        <color auto="1"/>
      </right>
      <top style="thick">
        <color auto="1"/>
      </top>
      <bottom/>
      <diagonal/>
    </border>
    <border>
      <left style="thick">
        <color auto="1"/>
      </left>
      <right/>
      <top/>
      <bottom style="thin">
        <color auto="1"/>
      </bottom>
      <diagonal/>
    </border>
    <border>
      <left/>
      <right/>
      <top/>
      <bottom style="thin">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double">
        <color auto="1"/>
      </left>
      <right/>
      <top style="double">
        <color auto="1"/>
      </top>
      <bottom style="double">
        <color auto="1"/>
      </bottom>
      <diagonal/>
    </border>
    <border>
      <left/>
      <right style="double">
        <color auto="1"/>
      </right>
      <top/>
      <bottom/>
      <diagonal/>
    </border>
    <border>
      <left/>
      <right style="double">
        <color auto="1"/>
      </right>
      <top style="double">
        <color auto="1"/>
      </top>
      <bottom style="double">
        <color auto="1"/>
      </bottom>
      <diagonal/>
    </border>
    <border>
      <left/>
      <right style="thick">
        <color auto="1"/>
      </right>
      <top style="thin">
        <color auto="1"/>
      </top>
      <bottom/>
      <diagonal/>
    </border>
    <border>
      <left/>
      <right/>
      <top style="thin">
        <color auto="1"/>
      </top>
      <bottom/>
      <diagonal/>
    </border>
    <border>
      <left style="double">
        <color auto="1"/>
      </left>
      <right style="double">
        <color auto="1"/>
      </right>
      <top/>
      <bottom style="double">
        <color auto="1"/>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cellStyleXfs>
  <cellXfs count="93">
    <xf numFmtId="0" fontId="0" fillId="0" borderId="0" xfId="0"/>
    <xf numFmtId="164" fontId="1" fillId="0" borderId="0" xfId="1" applyNumberFormat="1" applyFont="1" applyProtection="1"/>
    <xf numFmtId="0" fontId="1" fillId="0" borderId="0" xfId="1" applyNumberFormat="1" applyFont="1" applyProtection="1"/>
    <xf numFmtId="10" fontId="1" fillId="0" borderId="0" xfId="2" applyNumberFormat="1" applyFont="1" applyProtection="1"/>
    <xf numFmtId="164" fontId="0" fillId="0" borderId="0" xfId="1" applyNumberFormat="1" applyFont="1" applyProtection="1"/>
    <xf numFmtId="164" fontId="0" fillId="0" borderId="0" xfId="2" applyNumberFormat="1" applyFont="1" applyProtection="1"/>
    <xf numFmtId="0" fontId="1" fillId="0" borderId="0" xfId="2" applyNumberFormat="1" applyFont="1" applyProtection="1"/>
    <xf numFmtId="43" fontId="1" fillId="0" borderId="0" xfId="1" applyFont="1" applyProtection="1"/>
    <xf numFmtId="0" fontId="1" fillId="0" borderId="0" xfId="1" applyNumberFormat="1" applyFont="1" applyBorder="1" applyAlignment="1" applyProtection="1">
      <alignment horizontal="center"/>
    </xf>
    <xf numFmtId="0" fontId="0" fillId="0" borderId="0" xfId="1" applyNumberFormat="1" applyFont="1" applyBorder="1" applyAlignment="1" applyProtection="1">
      <alignment horizontal="center"/>
    </xf>
    <xf numFmtId="0" fontId="0" fillId="0" borderId="0" xfId="0" applyProtection="1"/>
    <xf numFmtId="0" fontId="0" fillId="0" borderId="0" xfId="0" applyAlignment="1" applyProtection="1">
      <alignment horizontal="center"/>
    </xf>
    <xf numFmtId="164" fontId="0" fillId="0" borderId="0" xfId="0" applyNumberFormat="1" applyProtection="1"/>
    <xf numFmtId="0" fontId="0" fillId="0" borderId="0" xfId="0" applyAlignment="1" applyProtection="1">
      <alignment horizontal="center" vertical="center"/>
    </xf>
    <xf numFmtId="0" fontId="0" fillId="0" borderId="0" xfId="0" applyBorder="1" applyAlignment="1" applyProtection="1">
      <alignment horizontal="center" vertical="center"/>
    </xf>
    <xf numFmtId="0" fontId="0" fillId="0" borderId="0" xfId="0" applyNumberFormat="1" applyProtection="1"/>
    <xf numFmtId="0" fontId="2" fillId="3" borderId="5" xfId="0" applyFont="1" applyFill="1" applyBorder="1" applyAlignment="1" applyProtection="1">
      <alignment horizontal="center"/>
    </xf>
    <xf numFmtId="164" fontId="6" fillId="3" borderId="0" xfId="1" applyNumberFormat="1" applyFont="1" applyFill="1" applyBorder="1" applyAlignment="1" applyProtection="1"/>
    <xf numFmtId="164" fontId="6" fillId="3" borderId="0" xfId="1" applyNumberFormat="1" applyFont="1" applyFill="1" applyBorder="1" applyAlignment="1" applyProtection="1">
      <alignment vertical="center"/>
    </xf>
    <xf numFmtId="0" fontId="0" fillId="3" borderId="6" xfId="0" applyFill="1" applyBorder="1" applyProtection="1"/>
    <xf numFmtId="0" fontId="0" fillId="3" borderId="0" xfId="0" applyFill="1" applyBorder="1" applyProtection="1"/>
    <xf numFmtId="0" fontId="9" fillId="2" borderId="2" xfId="0" applyNumberFormat="1" applyFont="1" applyFill="1" applyBorder="1" applyAlignment="1" applyProtection="1">
      <alignment horizontal="center" vertical="center" wrapText="1"/>
    </xf>
    <xf numFmtId="0" fontId="9" fillId="2" borderId="1" xfId="0" applyNumberFormat="1" applyFont="1" applyFill="1" applyBorder="1" applyAlignment="1" applyProtection="1">
      <alignment horizontal="center" vertical="center" wrapText="1"/>
    </xf>
    <xf numFmtId="164" fontId="0" fillId="0" borderId="0" xfId="1" applyNumberFormat="1" applyFont="1" applyFill="1" applyBorder="1"/>
    <xf numFmtId="0" fontId="9" fillId="2" borderId="0" xfId="0" applyNumberFormat="1" applyFont="1" applyFill="1" applyBorder="1" applyAlignment="1" applyProtection="1">
      <alignment horizontal="center" vertical="center" wrapText="1"/>
    </xf>
    <xf numFmtId="0" fontId="10" fillId="2" borderId="2" xfId="0" applyNumberFormat="1" applyFont="1" applyFill="1" applyBorder="1" applyAlignment="1" applyProtection="1">
      <alignment horizontal="center" vertical="center" wrapText="1"/>
    </xf>
    <xf numFmtId="9" fontId="11" fillId="5" borderId="12" xfId="1" applyNumberFormat="1" applyFont="1" applyFill="1" applyBorder="1" applyAlignment="1" applyProtection="1">
      <alignment horizontal="right" vertical="center"/>
    </xf>
    <xf numFmtId="0" fontId="2" fillId="3" borderId="0" xfId="0" applyFont="1" applyFill="1" applyBorder="1" applyAlignment="1" applyProtection="1">
      <alignment horizontal="right"/>
    </xf>
    <xf numFmtId="0" fontId="0" fillId="3" borderId="0" xfId="0" applyFill="1" applyProtection="1"/>
    <xf numFmtId="0" fontId="0" fillId="0" borderId="0" xfId="0" applyFill="1" applyBorder="1" applyProtection="1"/>
    <xf numFmtId="0" fontId="2" fillId="0" borderId="0" xfId="0" applyFont="1" applyFill="1" applyBorder="1" applyAlignment="1" applyProtection="1">
      <alignment vertical="center"/>
    </xf>
    <xf numFmtId="164" fontId="4" fillId="0" borderId="0" xfId="0" applyNumberFormat="1" applyFont="1" applyFill="1" applyBorder="1" applyAlignment="1" applyProtection="1">
      <alignment horizontal="center" vertical="center"/>
    </xf>
    <xf numFmtId="164" fontId="2" fillId="8" borderId="10" xfId="1" applyNumberFormat="1" applyFont="1" applyFill="1" applyBorder="1" applyAlignment="1" applyProtection="1">
      <alignment horizontal="right" vertical="center"/>
      <protection locked="0"/>
    </xf>
    <xf numFmtId="0" fontId="0" fillId="7" borderId="6" xfId="0" applyFill="1" applyBorder="1" applyProtection="1"/>
    <xf numFmtId="0" fontId="0" fillId="7" borderId="13" xfId="0" applyFill="1" applyBorder="1" applyProtection="1"/>
    <xf numFmtId="0" fontId="7" fillId="3" borderId="0" xfId="3" applyFont="1" applyFill="1" applyBorder="1" applyAlignment="1" applyProtection="1"/>
    <xf numFmtId="0" fontId="0" fillId="3" borderId="5" xfId="0" applyFill="1" applyBorder="1" applyProtection="1"/>
    <xf numFmtId="0" fontId="0" fillId="0" borderId="0" xfId="0" applyNumberFormat="1" applyBorder="1" applyAlignment="1" applyProtection="1">
      <alignment horizontal="center" vertical="center"/>
    </xf>
    <xf numFmtId="0" fontId="0" fillId="0" borderId="0" xfId="1" applyNumberFormat="1" applyFont="1" applyAlignment="1" applyProtection="1">
      <alignment horizontal="center"/>
    </xf>
    <xf numFmtId="0" fontId="0" fillId="0" borderId="0" xfId="1" applyNumberFormat="1" applyFont="1" applyProtection="1"/>
    <xf numFmtId="0" fontId="19" fillId="0" borderId="0" xfId="1" applyNumberFormat="1" applyFont="1" applyAlignment="1" applyProtection="1">
      <alignment horizontal="center"/>
    </xf>
    <xf numFmtId="0" fontId="0" fillId="0" borderId="0" xfId="2" applyNumberFormat="1" applyFont="1" applyAlignment="1" applyProtection="1">
      <alignment horizontal="center"/>
    </xf>
    <xf numFmtId="0" fontId="2" fillId="3" borderId="5" xfId="0" applyFont="1" applyFill="1" applyBorder="1" applyAlignment="1" applyProtection="1">
      <alignment horizontal="center" vertical="center"/>
    </xf>
    <xf numFmtId="0" fontId="0" fillId="0" borderId="0" xfId="0" applyAlignment="1" applyProtection="1">
      <alignment vertical="center"/>
    </xf>
    <xf numFmtId="2" fontId="0" fillId="0" borderId="0" xfId="0" applyNumberFormat="1" applyProtection="1"/>
    <xf numFmtId="0" fontId="2" fillId="8" borderId="24" xfId="0" applyFont="1" applyFill="1" applyBorder="1" applyAlignment="1" applyProtection="1">
      <alignment horizontal="center"/>
      <protection locked="0"/>
    </xf>
    <xf numFmtId="0" fontId="12" fillId="8" borderId="10" xfId="3" applyFont="1" applyFill="1" applyBorder="1" applyAlignment="1" applyProtection="1">
      <alignment vertical="center"/>
      <protection locked="0"/>
    </xf>
    <xf numFmtId="0" fontId="21" fillId="0" borderId="0" xfId="0" applyFont="1" applyAlignment="1">
      <alignment horizontal="left" vertical="center" wrapText="1"/>
    </xf>
    <xf numFmtId="0" fontId="21" fillId="0" borderId="0" xfId="0" applyFont="1" applyAlignment="1">
      <alignment vertical="center" wrapText="1"/>
    </xf>
    <xf numFmtId="0" fontId="21" fillId="0" borderId="5" xfId="0" applyFont="1" applyBorder="1" applyAlignment="1">
      <alignment horizontal="left" vertical="center" wrapText="1"/>
    </xf>
    <xf numFmtId="0" fontId="21" fillId="0" borderId="0" xfId="0" applyFont="1" applyBorder="1" applyAlignment="1">
      <alignment horizontal="left" vertical="center" wrapText="1"/>
    </xf>
    <xf numFmtId="0" fontId="21" fillId="0" borderId="6" xfId="0" applyFont="1" applyBorder="1" applyAlignment="1">
      <alignment horizontal="left" vertical="center" wrapText="1"/>
    </xf>
    <xf numFmtId="0" fontId="2" fillId="3" borderId="5" xfId="0" applyFont="1" applyFill="1" applyBorder="1" applyAlignment="1" applyProtection="1">
      <alignment horizontal="right"/>
    </xf>
    <xf numFmtId="0" fontId="2" fillId="3" borderId="0" xfId="0" applyFont="1" applyFill="1" applyBorder="1" applyAlignment="1" applyProtection="1">
      <alignment horizontal="right"/>
    </xf>
    <xf numFmtId="0" fontId="2" fillId="3" borderId="20" xfId="0" applyFont="1" applyFill="1" applyBorder="1" applyAlignment="1" applyProtection="1">
      <alignment horizontal="right"/>
    </xf>
    <xf numFmtId="0" fontId="17" fillId="3" borderId="5" xfId="0" applyFont="1" applyFill="1" applyBorder="1" applyAlignment="1" applyProtection="1">
      <alignment horizontal="center"/>
    </xf>
    <xf numFmtId="0" fontId="17" fillId="3" borderId="0" xfId="0" applyFont="1" applyFill="1" applyBorder="1" applyAlignment="1" applyProtection="1">
      <alignment horizontal="center"/>
    </xf>
    <xf numFmtId="0" fontId="12" fillId="6" borderId="7" xfId="0" applyFont="1" applyFill="1" applyBorder="1" applyAlignment="1" applyProtection="1">
      <alignment horizontal="center" vertical="center"/>
    </xf>
    <xf numFmtId="0" fontId="12" fillId="6" borderId="8" xfId="0" applyFont="1" applyFill="1" applyBorder="1" applyAlignment="1" applyProtection="1">
      <alignment horizontal="center" vertical="center"/>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1" fillId="0" borderId="13" xfId="0" applyFont="1" applyBorder="1" applyAlignment="1">
      <alignment horizontal="left" vertical="center" wrapText="1"/>
    </xf>
    <xf numFmtId="0" fontId="21" fillId="0" borderId="5" xfId="0" applyFont="1" applyBorder="1" applyAlignment="1">
      <alignment horizontal="left" vertical="center" wrapText="1"/>
    </xf>
    <xf numFmtId="0" fontId="21" fillId="0" borderId="0" xfId="0" applyFont="1" applyBorder="1" applyAlignment="1">
      <alignment horizontal="left" vertical="center" wrapText="1"/>
    </xf>
    <xf numFmtId="0" fontId="21" fillId="0" borderId="6" xfId="0" applyFont="1" applyBorder="1" applyAlignment="1">
      <alignment horizontal="lef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9" xfId="0" applyFont="1" applyBorder="1" applyAlignment="1">
      <alignment horizontal="left" vertical="center" wrapText="1"/>
    </xf>
    <xf numFmtId="0" fontId="20" fillId="8" borderId="16" xfId="3" applyFont="1" applyFill="1" applyBorder="1" applyAlignment="1" applyProtection="1">
      <alignment horizontal="center" vertical="center"/>
    </xf>
    <xf numFmtId="0" fontId="20" fillId="8" borderId="17" xfId="3" applyFont="1" applyFill="1" applyBorder="1" applyAlignment="1" applyProtection="1">
      <alignment horizontal="center" vertical="center"/>
    </xf>
    <xf numFmtId="0" fontId="20" fillId="8" borderId="18" xfId="3" applyFont="1" applyFill="1" applyBorder="1" applyAlignment="1" applyProtection="1">
      <alignment horizontal="center" vertical="center"/>
    </xf>
    <xf numFmtId="0" fontId="16" fillId="0" borderId="0" xfId="3" applyFont="1" applyFill="1" applyBorder="1" applyAlignment="1" applyProtection="1">
      <alignment horizontal="center" vertical="center"/>
    </xf>
    <xf numFmtId="0" fontId="2" fillId="8" borderId="19" xfId="0" applyFont="1" applyFill="1" applyBorder="1" applyAlignment="1" applyProtection="1">
      <alignment horizontal="center"/>
      <protection locked="0"/>
    </xf>
    <xf numFmtId="0" fontId="2" fillId="8" borderId="21" xfId="0" applyFont="1" applyFill="1" applyBorder="1" applyAlignment="1" applyProtection="1">
      <alignment horizontal="center"/>
      <protection locked="0"/>
    </xf>
    <xf numFmtId="164" fontId="2" fillId="8" borderId="0" xfId="1" applyNumberFormat="1" applyFont="1" applyFill="1" applyBorder="1" applyAlignment="1" applyProtection="1">
      <alignment horizontal="center"/>
      <protection locked="0"/>
    </xf>
    <xf numFmtId="0" fontId="8" fillId="4" borderId="3" xfId="0" applyFont="1" applyFill="1" applyBorder="1" applyAlignment="1" applyProtection="1">
      <alignment horizontal="center" vertical="center"/>
    </xf>
    <xf numFmtId="0" fontId="8" fillId="4" borderId="4" xfId="0" applyFont="1" applyFill="1" applyBorder="1" applyAlignment="1" applyProtection="1">
      <alignment horizontal="center" vertical="center"/>
    </xf>
    <xf numFmtId="0" fontId="8" fillId="4" borderId="13" xfId="0" applyFont="1" applyFill="1" applyBorder="1" applyAlignment="1" applyProtection="1">
      <alignment horizontal="center" vertical="center"/>
    </xf>
    <xf numFmtId="0" fontId="15" fillId="8" borderId="7" xfId="0" applyFont="1" applyFill="1" applyBorder="1" applyAlignment="1" applyProtection="1">
      <alignment horizontal="center" vertical="center"/>
    </xf>
    <xf numFmtId="0" fontId="15" fillId="8" borderId="0" xfId="0" applyFont="1" applyFill="1" applyBorder="1" applyAlignment="1" applyProtection="1">
      <alignment horizontal="center" vertical="center"/>
    </xf>
    <xf numFmtId="0" fontId="15" fillId="8" borderId="8" xfId="0" applyFont="1" applyFill="1" applyBorder="1" applyAlignment="1" applyProtection="1">
      <alignment horizontal="center" vertical="center"/>
    </xf>
    <xf numFmtId="0" fontId="15" fillId="8" borderId="9" xfId="0" applyFont="1" applyFill="1" applyBorder="1" applyAlignment="1" applyProtection="1">
      <alignment horizontal="center" vertical="center"/>
    </xf>
    <xf numFmtId="164" fontId="11" fillId="5" borderId="23" xfId="1" applyNumberFormat="1" applyFont="1" applyFill="1" applyBorder="1" applyAlignment="1" applyProtection="1">
      <alignment horizontal="center" vertical="center"/>
    </xf>
    <xf numFmtId="164" fontId="11" fillId="5" borderId="22" xfId="1" applyNumberFormat="1" applyFont="1" applyFill="1" applyBorder="1" applyAlignment="1" applyProtection="1">
      <alignment horizontal="center" vertical="center"/>
    </xf>
    <xf numFmtId="0" fontId="18" fillId="7" borderId="14" xfId="0" applyFont="1" applyFill="1" applyBorder="1" applyAlignment="1" applyProtection="1">
      <alignment horizontal="center" vertical="center"/>
    </xf>
    <xf numFmtId="0" fontId="18" fillId="7" borderId="15" xfId="0" applyFont="1" applyFill="1" applyBorder="1" applyAlignment="1" applyProtection="1">
      <alignment horizontal="center" vertical="center"/>
    </xf>
    <xf numFmtId="0" fontId="18" fillId="7" borderId="3" xfId="0" applyFont="1" applyFill="1" applyBorder="1" applyAlignment="1" applyProtection="1">
      <alignment horizontal="center"/>
    </xf>
    <xf numFmtId="0" fontId="18" fillId="7" borderId="4" xfId="0" applyFont="1" applyFill="1" applyBorder="1" applyAlignment="1" applyProtection="1">
      <alignment horizontal="center"/>
    </xf>
    <xf numFmtId="164" fontId="3" fillId="7" borderId="4" xfId="0" applyNumberFormat="1" applyFont="1" applyFill="1" applyBorder="1" applyAlignment="1" applyProtection="1">
      <alignment horizontal="center"/>
    </xf>
    <xf numFmtId="164" fontId="3" fillId="7" borderId="15" xfId="0" applyNumberFormat="1" applyFont="1" applyFill="1" applyBorder="1" applyAlignment="1" applyProtection="1">
      <alignment horizontal="center" vertical="center"/>
    </xf>
    <xf numFmtId="164" fontId="13" fillId="5" borderId="11" xfId="1" applyNumberFormat="1" applyFont="1" applyFill="1" applyBorder="1" applyAlignment="1" applyProtection="1">
      <alignment horizontal="center" vertical="center"/>
    </xf>
    <xf numFmtId="164" fontId="13" fillId="5" borderId="12" xfId="1" applyNumberFormat="1" applyFont="1" applyFill="1" applyBorder="1" applyAlignment="1" applyProtection="1">
      <alignment horizontal="center" vertical="center"/>
    </xf>
    <xf numFmtId="164" fontId="14" fillId="6" borderId="8" xfId="0" applyNumberFormat="1" applyFont="1" applyFill="1" applyBorder="1" applyAlignment="1" applyProtection="1">
      <alignment horizontal="center" vertical="center"/>
    </xf>
  </cellXfs>
  <cellStyles count="4">
    <cellStyle name="Comma" xfId="1" builtinId="3"/>
    <cellStyle name="Hyperlink" xfId="3" builtinId="8"/>
    <cellStyle name="Normal" xfId="0" builtinId="0"/>
    <cellStyle name="Percent" xfId="2" builtinId="5"/>
  </cellStyles>
  <dxfs count="20">
    <dxf>
      <font>
        <b val="0"/>
        <i val="0"/>
        <strike val="0"/>
        <condense val="0"/>
        <extend val="0"/>
        <outline val="0"/>
        <shadow val="0"/>
        <u val="none"/>
        <vertAlign val="baseline"/>
        <sz val="11"/>
        <color theme="1"/>
        <name val="Calibri"/>
        <scheme val="minor"/>
      </font>
      <numFmt numFmtId="0" formatCode="General"/>
      <protection locked="1" hidden="0"/>
    </dxf>
    <dxf>
      <font>
        <b val="0"/>
        <i val="0"/>
        <strike val="0"/>
        <condense val="0"/>
        <extend val="0"/>
        <outline val="0"/>
        <shadow val="0"/>
        <u val="none"/>
        <vertAlign val="baseline"/>
        <sz val="11"/>
        <color theme="1"/>
        <name val="Calibri"/>
        <scheme val="minor"/>
      </font>
      <numFmt numFmtId="0" formatCode="General"/>
      <protection locked="1" hidden="0"/>
    </dxf>
    <dxf>
      <font>
        <b val="0"/>
        <i val="0"/>
        <strike val="0"/>
        <condense val="0"/>
        <extend val="0"/>
        <outline val="0"/>
        <shadow val="0"/>
        <u val="none"/>
        <vertAlign val="baseline"/>
        <sz val="11"/>
        <color theme="1"/>
        <name val="Calibri"/>
        <scheme val="minor"/>
      </font>
      <numFmt numFmtId="0" formatCode="General"/>
      <protection locked="1" hidden="0"/>
    </dxf>
    <dxf>
      <font>
        <b val="0"/>
        <i val="0"/>
        <strike val="0"/>
        <condense val="0"/>
        <extend val="0"/>
        <outline val="0"/>
        <shadow val="0"/>
        <u val="none"/>
        <vertAlign val="baseline"/>
        <sz val="11"/>
        <color theme="1"/>
        <name val="Calibri"/>
        <scheme val="minor"/>
      </font>
      <numFmt numFmtId="0" formatCode="General"/>
      <protection locked="1" hidden="0"/>
    </dxf>
    <dxf>
      <font>
        <b val="0"/>
        <i val="0"/>
        <strike val="0"/>
        <condense val="0"/>
        <extend val="0"/>
        <outline val="0"/>
        <shadow val="0"/>
        <u val="none"/>
        <vertAlign val="baseline"/>
        <sz val="11"/>
        <color theme="1"/>
        <name val="Calibri"/>
        <scheme val="minor"/>
      </font>
      <numFmt numFmtId="0" formatCode="General"/>
      <protection locked="1" hidden="0"/>
    </dxf>
    <dxf>
      <font>
        <b val="0"/>
        <i val="0"/>
        <strike val="0"/>
        <condense val="0"/>
        <extend val="0"/>
        <outline val="0"/>
        <shadow val="0"/>
        <u val="none"/>
        <vertAlign val="baseline"/>
        <sz val="11"/>
        <color theme="1"/>
        <name val="Calibri"/>
        <scheme val="minor"/>
      </font>
      <numFmt numFmtId="0" formatCode="General"/>
      <protection locked="1" hidden="0"/>
    </dxf>
    <dxf>
      <font>
        <b val="0"/>
        <i val="0"/>
        <strike val="0"/>
        <condense val="0"/>
        <extend val="0"/>
        <outline val="0"/>
        <shadow val="0"/>
        <u val="none"/>
        <vertAlign val="baseline"/>
        <sz val="11"/>
        <color theme="1"/>
        <name val="Calibri"/>
        <scheme val="minor"/>
      </font>
      <numFmt numFmtId="0" formatCode="General"/>
      <alignment horizontal="center" textRotation="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alignment textRotation="0" relativeIndent="0" justifyLastLine="0" shrinkToFit="0" readingOrder="0"/>
      <border diagonalUp="0" diagonalDown="0">
        <right style="thin">
          <color theme="8" tint="0.39997558519241921"/>
        </right>
        <top/>
        <bottom/>
      </border>
      <protection locked="1" hidden="0"/>
    </dxf>
    <dxf>
      <border outline="0">
        <bottom style="thin">
          <color theme="8" tint="0.39997558519241921"/>
        </bottom>
      </border>
    </dxf>
    <dxf>
      <font>
        <b/>
        <i val="0"/>
        <strike val="0"/>
        <condense val="0"/>
        <extend val="0"/>
        <outline val="0"/>
        <shadow val="0"/>
        <u val="none"/>
        <vertAlign val="baseline"/>
        <sz val="8"/>
        <color theme="1"/>
        <name val="Arial"/>
        <scheme val="none"/>
      </font>
      <numFmt numFmtId="0" formatCode="General"/>
      <fill>
        <patternFill patternType="solid">
          <fgColor theme="8" tint="0.79998168889431442"/>
          <bgColor theme="8" tint="0.79998168889431442"/>
        </patternFill>
      </fill>
      <alignment horizontal="center" vertical="center" textRotation="0" wrapText="1" relativeIndent="0" justifyLastLine="0" shrinkToFit="0" readingOrder="0"/>
      <border diagonalUp="0" diagonalDown="0" outline="0">
        <left style="thin">
          <color theme="8" tint="0.39997558519241921"/>
        </left>
        <right style="thin">
          <color theme="8" tint="0.39997558519241921"/>
        </right>
        <top/>
        <bottom/>
      </border>
      <protection locked="1" hidden="0"/>
    </dxf>
    <dxf>
      <font>
        <b val="0"/>
        <i val="0"/>
        <strike val="0"/>
        <condense val="0"/>
        <extend val="0"/>
        <outline val="0"/>
        <shadow val="0"/>
        <u val="none"/>
        <vertAlign val="baseline"/>
        <sz val="11"/>
        <color theme="1"/>
        <name val="Calibri"/>
        <scheme val="minor"/>
      </font>
      <numFmt numFmtId="0" formatCode="General"/>
      <protection locked="1" hidden="0"/>
    </dxf>
    <dxf>
      <font>
        <b val="0"/>
        <i val="0"/>
        <strike val="0"/>
        <condense val="0"/>
        <extend val="0"/>
        <outline val="0"/>
        <shadow val="0"/>
        <u val="none"/>
        <vertAlign val="baseline"/>
        <sz val="11"/>
        <color theme="1"/>
        <name val="Calibri"/>
        <scheme val="minor"/>
      </font>
      <numFmt numFmtId="0" formatCode="General"/>
      <protection locked="1" hidden="0"/>
    </dxf>
    <dxf>
      <font>
        <b val="0"/>
        <i val="0"/>
        <strike val="0"/>
        <condense val="0"/>
        <extend val="0"/>
        <outline val="0"/>
        <shadow val="0"/>
        <u val="none"/>
        <vertAlign val="baseline"/>
        <sz val="11"/>
        <color theme="1"/>
        <name val="Calibri"/>
        <scheme val="minor"/>
      </font>
      <numFmt numFmtId="0" formatCode="General"/>
      <protection locked="1" hidden="0"/>
    </dxf>
    <dxf>
      <font>
        <b val="0"/>
        <i val="0"/>
        <strike val="0"/>
        <condense val="0"/>
        <extend val="0"/>
        <outline val="0"/>
        <shadow val="0"/>
        <u val="none"/>
        <vertAlign val="baseline"/>
        <sz val="11"/>
        <color theme="1"/>
        <name val="Calibri"/>
        <scheme val="minor"/>
      </font>
      <numFmt numFmtId="0" formatCode="General"/>
      <protection locked="1" hidden="0"/>
    </dxf>
    <dxf>
      <font>
        <b val="0"/>
        <i val="0"/>
        <strike val="0"/>
        <condense val="0"/>
        <extend val="0"/>
        <outline val="0"/>
        <shadow val="0"/>
        <u val="none"/>
        <vertAlign val="baseline"/>
        <sz val="11"/>
        <color theme="1"/>
        <name val="Calibri"/>
        <scheme val="minor"/>
      </font>
      <numFmt numFmtId="0" formatCode="General"/>
      <protection locked="1" hidden="0"/>
    </dxf>
    <dxf>
      <font>
        <b val="0"/>
        <i val="0"/>
        <strike val="0"/>
        <condense val="0"/>
        <extend val="0"/>
        <outline val="0"/>
        <shadow val="0"/>
        <u val="none"/>
        <vertAlign val="baseline"/>
        <sz val="11"/>
        <color theme="1"/>
        <name val="Calibri"/>
        <scheme val="minor"/>
      </font>
      <numFmt numFmtId="0" formatCode="General"/>
      <protection locked="1" hidden="0"/>
    </dxf>
    <dxf>
      <font>
        <b val="0"/>
        <i val="0"/>
        <strike val="0"/>
        <condense val="0"/>
        <extend val="0"/>
        <outline val="0"/>
        <shadow val="0"/>
        <u val="none"/>
        <vertAlign val="baseline"/>
        <sz val="11"/>
        <color theme="1"/>
        <name val="Calibri"/>
        <scheme val="minor"/>
      </font>
      <numFmt numFmtId="0" formatCode="General"/>
      <alignment horizontal="center" textRotation="0" indent="0" justifyLastLine="0" shrinkToFit="0" readingOrder="0"/>
      <protection locked="1" hidden="0"/>
    </dxf>
    <dxf>
      <font>
        <b val="0"/>
        <i val="0"/>
        <strike val="0"/>
        <condense val="0"/>
        <extend val="0"/>
        <outline val="0"/>
        <shadow val="0"/>
        <u val="none"/>
        <vertAlign val="baseline"/>
        <sz val="11"/>
        <color theme="1"/>
        <name val="Calibri"/>
        <scheme val="minor"/>
      </font>
      <numFmt numFmtId="0" formatCode="General"/>
      <alignment textRotation="0" relativeIndent="0" justifyLastLine="0" shrinkToFit="0" readingOrder="0"/>
      <border diagonalUp="0" diagonalDown="0">
        <right style="thin">
          <color theme="8" tint="0.39997558519241921"/>
        </right>
        <top/>
        <bottom/>
      </border>
      <protection locked="1" hidden="0"/>
    </dxf>
    <dxf>
      <border outline="0">
        <bottom style="thin">
          <color theme="8" tint="0.39997558519241921"/>
        </bottom>
      </border>
    </dxf>
    <dxf>
      <font>
        <b/>
        <i val="0"/>
        <strike val="0"/>
        <condense val="0"/>
        <extend val="0"/>
        <outline val="0"/>
        <shadow val="0"/>
        <u val="none"/>
        <vertAlign val="baseline"/>
        <sz val="8"/>
        <color theme="1"/>
        <name val="Arial"/>
        <scheme val="none"/>
      </font>
      <numFmt numFmtId="0" formatCode="General"/>
      <fill>
        <patternFill patternType="solid">
          <fgColor theme="8" tint="0.79998168889431442"/>
          <bgColor theme="8" tint="0.79998168889431442"/>
        </patternFill>
      </fill>
      <alignment horizontal="center" vertical="center" textRotation="0" wrapText="1" relativeIndent="0" justifyLastLine="0" shrinkToFit="0" readingOrder="0"/>
      <border diagonalUp="0" diagonalDown="0" outline="0">
        <left style="thin">
          <color theme="8" tint="0.39997558519241921"/>
        </left>
        <right style="thin">
          <color theme="8" tint="0.39997558519241921"/>
        </right>
        <top/>
        <bottom/>
      </border>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le26" displayName="Table26" ref="O21:U38" totalsRowShown="0" headerRowDxfId="19" dataDxfId="17" headerRowBorderDxfId="18" dataCellStyle="Comma">
  <tableColumns count="7">
    <tableColumn id="9" name="SLAB" dataDxfId="16" dataCellStyle="Comma"/>
    <tableColumn id="1" name="Column1" dataDxfId="15" dataCellStyle="Comma"/>
    <tableColumn id="3" name="Column2" dataDxfId="14" dataCellStyle="Comma"/>
    <tableColumn id="4" name="Rate Of Tax " dataDxfId="13" dataCellStyle="Percent"/>
    <tableColumn id="11" name="Addition" dataDxfId="12" dataCellStyle="Percent"/>
    <tableColumn id="10" name="Taxable Salary" dataDxfId="11" dataCellStyle="Comma"/>
    <tableColumn id="7" name="Tax Liability" dataDxfId="10" dataCellStyle="Comma"/>
  </tableColumns>
  <tableStyleInfo name="TableStyleMedium2" showFirstColumn="0" showLastColumn="0" showRowStripes="1" showColumnStripes="0"/>
</table>
</file>

<file path=xl/tables/table2.xml><?xml version="1.0" encoding="utf-8"?>
<table xmlns="http://schemas.openxmlformats.org/spreadsheetml/2006/main" id="2" name="Table263" displayName="Table263" ref="O39:U46" totalsRowShown="0" headerRowDxfId="9" dataDxfId="7" headerRowBorderDxfId="8" dataCellStyle="Comma">
  <tableColumns count="7">
    <tableColumn id="9" name="SLAB" dataDxfId="6" dataCellStyle="Comma"/>
    <tableColumn id="1" name="Column1" dataDxfId="5" dataCellStyle="Comma"/>
    <tableColumn id="3" name="Column2" dataDxfId="4" dataCellStyle="Comma"/>
    <tableColumn id="4" name="Rate Of Tax " dataDxfId="3" dataCellStyle="Percent"/>
    <tableColumn id="11" name="Addition" dataDxfId="2" dataCellStyle="Percent"/>
    <tableColumn id="10" name="Taxable Salary" dataDxfId="1" dataCellStyle="Comma"/>
    <tableColumn id="7" name="Tax Liability" dataDxfId="0" dataCellStyle="Comma"/>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mailto:amwattoo@gmail.com%20(Whatsapp:%2003345453784)" TargetMode="Externa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9"/>
  <sheetViews>
    <sheetView showGridLines="0" showRowColHeaders="0" tabSelected="1" topLeftCell="B3" workbookViewId="0">
      <selection activeCell="G24" sqref="G24:H24"/>
    </sheetView>
  </sheetViews>
  <sheetFormatPr defaultColWidth="0" defaultRowHeight="15" zeroHeight="1"/>
  <cols>
    <col min="1" max="1" width="3.5703125" style="10" hidden="1" customWidth="1"/>
    <col min="2" max="2" width="2" style="10" customWidth="1"/>
    <col min="3" max="3" width="24.5703125" style="10" customWidth="1"/>
    <col min="4" max="4" width="10.140625" style="10" customWidth="1"/>
    <col min="5" max="5" width="14.5703125" style="10" customWidth="1"/>
    <col min="6" max="6" width="12.5703125" style="10" customWidth="1"/>
    <col min="7" max="7" width="6.85546875" style="10" customWidth="1"/>
    <col min="8" max="8" width="5" style="10" customWidth="1"/>
    <col min="9" max="9" width="2.7109375" style="10" customWidth="1"/>
    <col min="10" max="10" width="1.28515625" style="10" customWidth="1"/>
    <col min="11" max="13" width="9.140625" style="10" hidden="1" customWidth="1"/>
    <col min="14" max="14" width="11.5703125" style="10" hidden="1" customWidth="1"/>
    <col min="15" max="15" width="10.5703125" style="11" hidden="1" customWidth="1"/>
    <col min="16" max="16" width="11.5703125" style="10" hidden="1" customWidth="1"/>
    <col min="17" max="17" width="15.28515625" style="10" hidden="1" customWidth="1"/>
    <col min="18" max="18" width="12.28515625" style="10" hidden="1" customWidth="1"/>
    <col min="19" max="20" width="14.28515625" style="10" hidden="1" customWidth="1"/>
    <col min="21" max="22" width="12.85546875" style="10" hidden="1" customWidth="1"/>
    <col min="23" max="32" width="9.140625" style="10" hidden="1" customWidth="1"/>
    <col min="33" max="33" width="9.140625" style="11" hidden="1" customWidth="1"/>
    <col min="34" max="34" width="10.5703125" style="10" hidden="1" customWidth="1"/>
    <col min="35" max="35" width="15.28515625" style="10" hidden="1" customWidth="1"/>
    <col min="36" max="16384" width="9.140625" style="10" hidden="1"/>
  </cols>
  <sheetData>
    <row r="1" spans="3:20" ht="7.5" hidden="1" customHeight="1"/>
    <row r="2" spans="3:20" ht="9" hidden="1" customHeight="1" thickBot="1">
      <c r="P2" s="10" t="s">
        <v>9</v>
      </c>
      <c r="Q2" s="10" t="s">
        <v>8</v>
      </c>
      <c r="R2" s="10" t="s">
        <v>7</v>
      </c>
      <c r="S2" s="10" t="s">
        <v>6</v>
      </c>
      <c r="T2" s="10" t="s">
        <v>5</v>
      </c>
    </row>
    <row r="3" spans="3:20" ht="9" customHeight="1" thickBot="1">
      <c r="C3" s="47"/>
      <c r="D3" s="47"/>
      <c r="E3" s="47"/>
      <c r="F3" s="47"/>
      <c r="G3" s="47"/>
      <c r="H3" s="47"/>
      <c r="I3" s="47"/>
      <c r="J3" s="47"/>
    </row>
    <row r="4" spans="3:20" ht="9" customHeight="1" thickTop="1">
      <c r="C4" s="59" t="s">
        <v>43</v>
      </c>
      <c r="D4" s="60"/>
      <c r="E4" s="60"/>
      <c r="F4" s="60"/>
      <c r="G4" s="60"/>
      <c r="H4" s="60"/>
      <c r="I4" s="61"/>
      <c r="J4" s="48"/>
    </row>
    <row r="5" spans="3:20" ht="9" customHeight="1">
      <c r="C5" s="62"/>
      <c r="D5" s="63"/>
      <c r="E5" s="63"/>
      <c r="F5" s="63"/>
      <c r="G5" s="63"/>
      <c r="H5" s="63"/>
      <c r="I5" s="64"/>
      <c r="J5" s="48"/>
    </row>
    <row r="6" spans="3:20" ht="9" customHeight="1">
      <c r="C6" s="62"/>
      <c r="D6" s="63"/>
      <c r="E6" s="63"/>
      <c r="F6" s="63"/>
      <c r="G6" s="63"/>
      <c r="H6" s="63"/>
      <c r="I6" s="64"/>
      <c r="J6" s="48"/>
    </row>
    <row r="7" spans="3:20" ht="9" customHeight="1">
      <c r="C7" s="62"/>
      <c r="D7" s="63"/>
      <c r="E7" s="63"/>
      <c r="F7" s="63"/>
      <c r="G7" s="63"/>
      <c r="H7" s="63"/>
      <c r="I7" s="64"/>
      <c r="J7" s="48"/>
    </row>
    <row r="8" spans="3:20" ht="9" customHeight="1">
      <c r="C8" s="62"/>
      <c r="D8" s="63"/>
      <c r="E8" s="63"/>
      <c r="F8" s="63"/>
      <c r="G8" s="63"/>
      <c r="H8" s="63"/>
      <c r="I8" s="64"/>
      <c r="J8" s="48"/>
    </row>
    <row r="9" spans="3:20" ht="9" customHeight="1">
      <c r="C9" s="62"/>
      <c r="D9" s="63"/>
      <c r="E9" s="63"/>
      <c r="F9" s="63"/>
      <c r="G9" s="63"/>
      <c r="H9" s="63"/>
      <c r="I9" s="64"/>
      <c r="J9" s="48"/>
    </row>
    <row r="10" spans="3:20" ht="9" customHeight="1">
      <c r="C10" s="62"/>
      <c r="D10" s="63"/>
      <c r="E10" s="63"/>
      <c r="F10" s="63"/>
      <c r="G10" s="63"/>
      <c r="H10" s="63"/>
      <c r="I10" s="64"/>
      <c r="J10" s="48"/>
    </row>
    <row r="11" spans="3:20" ht="9" customHeight="1">
      <c r="C11" s="62"/>
      <c r="D11" s="63"/>
      <c r="E11" s="63"/>
      <c r="F11" s="63"/>
      <c r="G11" s="63"/>
      <c r="H11" s="63"/>
      <c r="I11" s="64"/>
      <c r="J11" s="48"/>
    </row>
    <row r="12" spans="3:20" ht="9" customHeight="1">
      <c r="C12" s="62"/>
      <c r="D12" s="63"/>
      <c r="E12" s="63"/>
      <c r="F12" s="63"/>
      <c r="G12" s="63"/>
      <c r="H12" s="63"/>
      <c r="I12" s="64"/>
      <c r="J12" s="48"/>
    </row>
    <row r="13" spans="3:20" ht="9" customHeight="1">
      <c r="C13" s="62"/>
      <c r="D13" s="63"/>
      <c r="E13" s="63"/>
      <c r="F13" s="63"/>
      <c r="G13" s="63"/>
      <c r="H13" s="63"/>
      <c r="I13" s="64"/>
      <c r="J13" s="48"/>
    </row>
    <row r="14" spans="3:20" ht="9" customHeight="1">
      <c r="C14" s="62"/>
      <c r="D14" s="63"/>
      <c r="E14" s="63"/>
      <c r="F14" s="63"/>
      <c r="G14" s="63"/>
      <c r="H14" s="63"/>
      <c r="I14" s="64"/>
      <c r="J14" s="48"/>
    </row>
    <row r="15" spans="3:20" ht="9" customHeight="1">
      <c r="C15" s="62"/>
      <c r="D15" s="63"/>
      <c r="E15" s="63"/>
      <c r="F15" s="63"/>
      <c r="G15" s="63"/>
      <c r="H15" s="63"/>
      <c r="I15" s="64"/>
      <c r="J15" s="48"/>
    </row>
    <row r="16" spans="3:20" ht="9" customHeight="1">
      <c r="C16" s="62"/>
      <c r="D16" s="63"/>
      <c r="E16" s="63"/>
      <c r="F16" s="63"/>
      <c r="G16" s="63"/>
      <c r="H16" s="63"/>
      <c r="I16" s="64"/>
      <c r="J16" s="48"/>
    </row>
    <row r="17" spans="3:40" ht="9" customHeight="1">
      <c r="C17" s="62"/>
      <c r="D17" s="63"/>
      <c r="E17" s="63"/>
      <c r="F17" s="63"/>
      <c r="G17" s="63"/>
      <c r="H17" s="63"/>
      <c r="I17" s="64"/>
      <c r="J17" s="48"/>
    </row>
    <row r="18" spans="3:40" ht="9" customHeight="1">
      <c r="C18" s="62"/>
      <c r="D18" s="63"/>
      <c r="E18" s="63"/>
      <c r="F18" s="63"/>
      <c r="G18" s="63"/>
      <c r="H18" s="63"/>
      <c r="I18" s="64"/>
      <c r="J18" s="48"/>
    </row>
    <row r="19" spans="3:40" ht="18.75" customHeight="1" thickBot="1">
      <c r="C19" s="65"/>
      <c r="D19" s="66"/>
      <c r="E19" s="66"/>
      <c r="F19" s="66"/>
      <c r="G19" s="66"/>
      <c r="H19" s="66"/>
      <c r="I19" s="67"/>
      <c r="J19" s="48"/>
    </row>
    <row r="20" spans="3:40" ht="9" customHeight="1" thickTop="1" thickBot="1">
      <c r="C20" s="49"/>
      <c r="D20" s="50"/>
      <c r="E20" s="50"/>
      <c r="F20" s="50"/>
      <c r="G20" s="50"/>
      <c r="H20" s="50"/>
      <c r="I20" s="51"/>
      <c r="J20" s="48"/>
    </row>
    <row r="21" spans="3:40" ht="41.25" customHeight="1" thickTop="1">
      <c r="C21" s="75" t="s">
        <v>38</v>
      </c>
      <c r="D21" s="76"/>
      <c r="E21" s="76"/>
      <c r="F21" s="76"/>
      <c r="G21" s="76"/>
      <c r="H21" s="76"/>
      <c r="I21" s="77"/>
      <c r="O21" s="22" t="s">
        <v>0</v>
      </c>
      <c r="P21" s="21" t="s">
        <v>25</v>
      </c>
      <c r="Q21" s="25" t="s">
        <v>26</v>
      </c>
      <c r="R21" s="21" t="s">
        <v>1</v>
      </c>
      <c r="S21" s="21" t="s">
        <v>2</v>
      </c>
      <c r="T21" s="21" t="s">
        <v>3</v>
      </c>
      <c r="U21" s="21" t="s">
        <v>4</v>
      </c>
      <c r="V21" s="24"/>
      <c r="W21" s="10" t="s">
        <v>11</v>
      </c>
      <c r="X21" s="11">
        <v>2008</v>
      </c>
      <c r="Y21" s="11">
        <v>2021</v>
      </c>
      <c r="Z21" s="11">
        <v>2022</v>
      </c>
      <c r="AA21" s="10" t="s">
        <v>31</v>
      </c>
      <c r="AB21" s="10" t="s">
        <v>32</v>
      </c>
      <c r="AC21" s="10" t="s">
        <v>14</v>
      </c>
      <c r="AD21" s="10" t="s">
        <v>12</v>
      </c>
      <c r="AE21" s="10" t="s">
        <v>34</v>
      </c>
      <c r="AF21" s="10" t="s">
        <v>13</v>
      </c>
      <c r="AJ21" s="10" t="s">
        <v>39</v>
      </c>
      <c r="AL21" s="10" t="s">
        <v>17</v>
      </c>
      <c r="AM21" s="10" t="s">
        <v>18</v>
      </c>
      <c r="AN21" s="10" t="s">
        <v>19</v>
      </c>
    </row>
    <row r="22" spans="3:40" ht="19.5" thickBot="1">
      <c r="C22" s="78"/>
      <c r="D22" s="79"/>
      <c r="E22" s="80"/>
      <c r="F22" s="80"/>
      <c r="G22" s="80"/>
      <c r="H22" s="80"/>
      <c r="I22" s="81"/>
      <c r="N22" s="4">
        <f>ROUND(Table26[[#This Row],[Tax Liability]],0)</f>
        <v>0</v>
      </c>
      <c r="O22" s="8">
        <v>1</v>
      </c>
      <c r="P22" s="1">
        <v>0</v>
      </c>
      <c r="Q22" s="1">
        <v>600000</v>
      </c>
      <c r="R22" s="3">
        <v>0</v>
      </c>
      <c r="S22" s="1">
        <v>0</v>
      </c>
      <c r="T22" s="1">
        <f>F29</f>
        <v>975820</v>
      </c>
      <c r="U22" s="1">
        <f>IF(AND(T22&gt;=P22,T22&lt;Q22),(T22-P22)*R22+S22,0)</f>
        <v>0</v>
      </c>
      <c r="V22" s="1"/>
      <c r="W22" s="13">
        <v>1</v>
      </c>
      <c r="X22" s="14">
        <v>2970</v>
      </c>
      <c r="Y22" s="14">
        <v>9130</v>
      </c>
      <c r="Z22" s="37">
        <v>13550</v>
      </c>
      <c r="AA22" s="14">
        <v>290</v>
      </c>
      <c r="AB22" s="14">
        <v>430</v>
      </c>
      <c r="AC22" s="10" t="s">
        <v>15</v>
      </c>
      <c r="AD22" s="10">
        <f>ROUND(X22*0.45,2)</f>
        <v>1336.5</v>
      </c>
      <c r="AE22" s="10">
        <f>ROUND(X22*67.5/100,2)</f>
        <v>2004.75</v>
      </c>
      <c r="AF22" s="10">
        <f>ROUND(X22*0.25,0)</f>
        <v>743</v>
      </c>
      <c r="AH22" s="4" t="s">
        <v>28</v>
      </c>
      <c r="AJ22" s="43" t="s">
        <v>41</v>
      </c>
      <c r="AL22" s="15">
        <f>IF(D26&gt;0,(IF(G24="2021-22",VLOOKUP(D24,W22:AB43,5,FALSE),VLOOKUP(D24,W22:AB43,6,FALSE)))*7,"")</f>
        <v>15820</v>
      </c>
      <c r="AM22" s="44">
        <f>IF(G27="No",IF(D23="Federal",VLOOKUP(D24,W22:AE43,9,FALSE),IF(G27="No",IF(D23="Others",VLOOKUP(D24,W22:AE43,8,FALSE)))),0)*12</f>
        <v>0</v>
      </c>
      <c r="AN22" s="44">
        <f>AL22+AM22</f>
        <v>15820</v>
      </c>
    </row>
    <row r="23" spans="3:40" ht="20.25" thickTop="1" thickBot="1">
      <c r="C23" s="42" t="s">
        <v>40</v>
      </c>
      <c r="D23" s="46" t="s">
        <v>41</v>
      </c>
      <c r="E23" s="35"/>
      <c r="F23" s="35"/>
      <c r="G23" s="35"/>
      <c r="H23" s="20"/>
      <c r="I23" s="19"/>
      <c r="N23" s="4">
        <f>ROUND(Table26[[#This Row],[Tax Liability]],0)</f>
        <v>18791</v>
      </c>
      <c r="O23" s="9">
        <v>2</v>
      </c>
      <c r="P23" s="4">
        <f t="shared" ref="P23:P33" si="0">Q22+1</f>
        <v>600001</v>
      </c>
      <c r="Q23" s="4">
        <v>1200000</v>
      </c>
      <c r="R23" s="3">
        <v>0.05</v>
      </c>
      <c r="S23" s="5">
        <f>(Q23-P23)*Table26[[#This Row],[Rate Of Tax ]]</f>
        <v>29999.95</v>
      </c>
      <c r="T23" s="4">
        <f>T22</f>
        <v>975820</v>
      </c>
      <c r="U23" s="12">
        <f t="shared" ref="U23:U33" si="1">IF(AND(T23&gt;=P23,T23&lt;Q23),(T23-P23)*R23+S22,0)</f>
        <v>18790.95</v>
      </c>
      <c r="V23" s="12"/>
      <c r="W23" s="13">
        <v>2</v>
      </c>
      <c r="X23" s="14">
        <v>3035</v>
      </c>
      <c r="Y23" s="14">
        <v>9310</v>
      </c>
      <c r="Z23" s="37">
        <v>13820</v>
      </c>
      <c r="AA23" s="14">
        <v>330</v>
      </c>
      <c r="AB23" s="14">
        <v>490</v>
      </c>
      <c r="AC23" s="10" t="s">
        <v>16</v>
      </c>
      <c r="AD23" s="10">
        <f t="shared" ref="AD23:AD43" si="2">ROUND(X23*0.45,2)</f>
        <v>1365.75</v>
      </c>
      <c r="AE23" s="10">
        <f t="shared" ref="AE23:AE43" si="3">ROUND(X23*67.5/100,2)</f>
        <v>2048.63</v>
      </c>
      <c r="AF23" s="10">
        <f t="shared" ref="AF23:AF43" si="4">ROUND(X23*0.25,0)</f>
        <v>759</v>
      </c>
      <c r="AH23" s="23" t="s">
        <v>35</v>
      </c>
      <c r="AI23" s="23"/>
      <c r="AJ23" s="43" t="s">
        <v>42</v>
      </c>
    </row>
    <row r="24" spans="3:40" ht="21.75" customHeight="1" thickTop="1" thickBot="1">
      <c r="C24" s="16" t="s">
        <v>10</v>
      </c>
      <c r="D24" s="45">
        <v>16</v>
      </c>
      <c r="E24" s="20"/>
      <c r="F24" s="27" t="s">
        <v>27</v>
      </c>
      <c r="G24" s="72" t="s">
        <v>30</v>
      </c>
      <c r="H24" s="73"/>
      <c r="I24" s="19"/>
      <c r="N24" s="4">
        <f>ROUND(Table26[[#This Row],[Tax Liability]],0)</f>
        <v>0</v>
      </c>
      <c r="O24" s="8">
        <v>3</v>
      </c>
      <c r="P24" s="1">
        <f t="shared" si="0"/>
        <v>1200001</v>
      </c>
      <c r="Q24" s="1">
        <v>1800000</v>
      </c>
      <c r="R24" s="3">
        <v>0.1</v>
      </c>
      <c r="S24" s="4">
        <f>ROUND((Q24-P24)*Table26[[#This Row],[Rate Of Tax ]]+S23,0)</f>
        <v>90000</v>
      </c>
      <c r="T24" s="4">
        <f t="shared" ref="T24:T33" si="5">T23</f>
        <v>975820</v>
      </c>
      <c r="U24" s="12">
        <f t="shared" si="1"/>
        <v>0</v>
      </c>
      <c r="V24" s="12"/>
      <c r="W24" s="13">
        <v>3</v>
      </c>
      <c r="X24" s="14">
        <v>3140</v>
      </c>
      <c r="Y24" s="14">
        <v>9610</v>
      </c>
      <c r="Z24" s="37">
        <v>14260</v>
      </c>
      <c r="AA24" s="14">
        <v>390</v>
      </c>
      <c r="AB24" s="14">
        <v>580</v>
      </c>
      <c r="AD24" s="10">
        <f t="shared" si="2"/>
        <v>1413</v>
      </c>
      <c r="AE24" s="10">
        <f t="shared" si="3"/>
        <v>2119.5</v>
      </c>
      <c r="AF24" s="10">
        <f t="shared" si="4"/>
        <v>785</v>
      </c>
      <c r="AH24" s="23" t="s">
        <v>30</v>
      </c>
      <c r="AI24" s="23"/>
    </row>
    <row r="25" spans="3:40" ht="17.25" customHeight="1" thickTop="1">
      <c r="C25" s="36"/>
      <c r="D25" s="28"/>
      <c r="E25" s="28"/>
      <c r="F25" s="17"/>
      <c r="G25" s="18"/>
      <c r="H25" s="20"/>
      <c r="I25" s="19"/>
      <c r="N25" s="4">
        <f>ROUND(Table26[[#This Row],[Tax Liability]],0)</f>
        <v>0</v>
      </c>
      <c r="O25" s="8">
        <v>4</v>
      </c>
      <c r="P25" s="1">
        <f t="shared" si="0"/>
        <v>1800001</v>
      </c>
      <c r="Q25" s="1">
        <v>2500000</v>
      </c>
      <c r="R25" s="3">
        <v>0.15</v>
      </c>
      <c r="S25" s="5">
        <f>(Q25-P25)*Table26[[#This Row],[Rate Of Tax ]]+S24</f>
        <v>194999.84999999998</v>
      </c>
      <c r="T25" s="4">
        <f t="shared" si="5"/>
        <v>975820</v>
      </c>
      <c r="U25" s="12">
        <f t="shared" si="1"/>
        <v>0</v>
      </c>
      <c r="V25" s="12"/>
      <c r="W25" s="13">
        <v>4</v>
      </c>
      <c r="X25" s="14">
        <v>3240</v>
      </c>
      <c r="Y25" s="14">
        <v>9900</v>
      </c>
      <c r="Z25" s="37">
        <v>14690</v>
      </c>
      <c r="AA25" s="14">
        <v>440</v>
      </c>
      <c r="AB25" s="14">
        <v>660</v>
      </c>
      <c r="AD25" s="10">
        <f t="shared" si="2"/>
        <v>1458</v>
      </c>
      <c r="AE25" s="10">
        <f t="shared" si="3"/>
        <v>2187</v>
      </c>
      <c r="AF25" s="10">
        <f t="shared" si="4"/>
        <v>810</v>
      </c>
      <c r="AH25" s="23"/>
      <c r="AI25" s="23"/>
    </row>
    <row r="26" spans="3:40" ht="21" customHeight="1" thickBot="1">
      <c r="C26" s="16" t="s">
        <v>29</v>
      </c>
      <c r="D26" s="74">
        <v>80000</v>
      </c>
      <c r="E26" s="74"/>
      <c r="F26" s="17"/>
      <c r="G26" s="20"/>
      <c r="H26" s="20"/>
      <c r="I26" s="19"/>
      <c r="N26" s="4">
        <f>ROUND(Table26[[#This Row],[Tax Liability]],0)</f>
        <v>0</v>
      </c>
      <c r="O26" s="8">
        <v>5</v>
      </c>
      <c r="P26" s="1">
        <f t="shared" si="0"/>
        <v>2500001</v>
      </c>
      <c r="Q26" s="1">
        <v>3500000</v>
      </c>
      <c r="R26" s="3">
        <v>0.17499999999999999</v>
      </c>
      <c r="S26" s="4">
        <f>ROUND((Q26-P26)*Table26[[#This Row],[Rate Of Tax ]]+S25,0)</f>
        <v>370000</v>
      </c>
      <c r="T26" s="4">
        <f t="shared" si="5"/>
        <v>975820</v>
      </c>
      <c r="U26" s="12">
        <f t="shared" si="1"/>
        <v>0</v>
      </c>
      <c r="V26" s="12"/>
      <c r="W26" s="13">
        <v>5</v>
      </c>
      <c r="X26" s="14">
        <v>3340</v>
      </c>
      <c r="Y26" s="14">
        <v>10260</v>
      </c>
      <c r="Z26" s="37">
        <v>15230</v>
      </c>
      <c r="AA26" s="14">
        <v>500</v>
      </c>
      <c r="AB26" s="14">
        <v>750</v>
      </c>
      <c r="AD26" s="10">
        <f t="shared" si="2"/>
        <v>1503</v>
      </c>
      <c r="AE26" s="10">
        <f t="shared" si="3"/>
        <v>2254.5</v>
      </c>
      <c r="AF26" s="10">
        <f t="shared" si="4"/>
        <v>835</v>
      </c>
      <c r="AH26" s="23"/>
      <c r="AI26" s="23"/>
    </row>
    <row r="27" spans="3:40" ht="24" customHeight="1" thickTop="1" thickBot="1">
      <c r="C27" s="52" t="s">
        <v>20</v>
      </c>
      <c r="D27" s="53"/>
      <c r="E27" s="53"/>
      <c r="F27" s="54"/>
      <c r="G27" s="32" t="s">
        <v>15</v>
      </c>
      <c r="H27" s="20"/>
      <c r="I27" s="19"/>
      <c r="N27" s="4">
        <f>ROUND(Table26[[#This Row],[Tax Liability]],0)</f>
        <v>0</v>
      </c>
      <c r="O27" s="8">
        <v>6</v>
      </c>
      <c r="P27" s="1">
        <f t="shared" si="0"/>
        <v>3500001</v>
      </c>
      <c r="Q27" s="1">
        <v>5000000</v>
      </c>
      <c r="R27" s="3">
        <v>0.2</v>
      </c>
      <c r="S27" s="5">
        <f>ROUND((Q27-P27)*Table26[[#This Row],[Rate Of Tax ]]+S26,0)</f>
        <v>670000</v>
      </c>
      <c r="T27" s="4">
        <f t="shared" si="5"/>
        <v>975820</v>
      </c>
      <c r="U27" s="12">
        <f t="shared" si="1"/>
        <v>0</v>
      </c>
      <c r="V27" s="12"/>
      <c r="W27" s="13">
        <v>6</v>
      </c>
      <c r="X27" s="14">
        <v>3430</v>
      </c>
      <c r="Y27" s="14">
        <v>10620</v>
      </c>
      <c r="Z27" s="37">
        <v>15760</v>
      </c>
      <c r="AA27" s="14">
        <v>560</v>
      </c>
      <c r="AB27" s="14">
        <v>840</v>
      </c>
      <c r="AD27" s="10">
        <f t="shared" si="2"/>
        <v>1543.5</v>
      </c>
      <c r="AE27" s="10">
        <f t="shared" si="3"/>
        <v>2315.25</v>
      </c>
      <c r="AF27" s="10">
        <f t="shared" si="4"/>
        <v>858</v>
      </c>
      <c r="AH27" s="23"/>
      <c r="AI27" s="23"/>
    </row>
    <row r="28" spans="3:40" ht="20.25" customHeight="1" thickTop="1">
      <c r="C28" s="55" t="s">
        <v>21</v>
      </c>
      <c r="D28" s="56"/>
      <c r="E28" s="56"/>
      <c r="F28" s="56"/>
      <c r="G28" s="56"/>
      <c r="H28" s="56"/>
      <c r="I28" s="19"/>
      <c r="N28" s="4">
        <f>ROUND(Table26[[#This Row],[Tax Liability]],0)</f>
        <v>0</v>
      </c>
      <c r="O28" s="8">
        <v>7</v>
      </c>
      <c r="P28" s="1">
        <f t="shared" si="0"/>
        <v>5000001</v>
      </c>
      <c r="Q28" s="1">
        <v>8000000</v>
      </c>
      <c r="R28" s="3">
        <v>0.22500000000000001</v>
      </c>
      <c r="S28" s="5">
        <f>ROUND((Q28-P28)*Table26[[#This Row],[Rate Of Tax ]]+S27,0)</f>
        <v>1345000</v>
      </c>
      <c r="T28" s="4">
        <f t="shared" si="5"/>
        <v>975820</v>
      </c>
      <c r="U28" s="12">
        <f t="shared" si="1"/>
        <v>0</v>
      </c>
      <c r="V28" s="12"/>
      <c r="W28" s="13">
        <v>7</v>
      </c>
      <c r="X28" s="14">
        <v>3530</v>
      </c>
      <c r="Y28" s="14">
        <v>10990</v>
      </c>
      <c r="Z28" s="37">
        <v>16310</v>
      </c>
      <c r="AA28" s="14">
        <v>610</v>
      </c>
      <c r="AB28" s="14">
        <v>910</v>
      </c>
      <c r="AD28" s="10">
        <f t="shared" si="2"/>
        <v>1588.5</v>
      </c>
      <c r="AE28" s="10">
        <f t="shared" si="3"/>
        <v>2382.75</v>
      </c>
      <c r="AF28" s="10">
        <f t="shared" si="4"/>
        <v>883</v>
      </c>
      <c r="AH28" s="23"/>
      <c r="AI28" s="23"/>
    </row>
    <row r="29" spans="3:40" ht="24.75" customHeight="1" thickBot="1">
      <c r="C29" s="57" t="s">
        <v>22</v>
      </c>
      <c r="D29" s="58"/>
      <c r="E29" s="58"/>
      <c r="F29" s="92">
        <f>(D26*12)+AN22</f>
        <v>975820</v>
      </c>
      <c r="G29" s="92"/>
      <c r="H29" s="92"/>
      <c r="I29" s="19"/>
      <c r="N29" s="4">
        <f>ROUND(Table26[[#This Row],[Tax Liability]],0)</f>
        <v>0</v>
      </c>
      <c r="O29" s="8">
        <v>8</v>
      </c>
      <c r="P29" s="1">
        <f t="shared" si="0"/>
        <v>8000001</v>
      </c>
      <c r="Q29" s="1">
        <v>12000000</v>
      </c>
      <c r="R29" s="3">
        <v>0.25</v>
      </c>
      <c r="S29" s="5">
        <f>ROUND((Q29-P29)*Table26[[#This Row],[Rate Of Tax ]]+S28,0)</f>
        <v>2345000</v>
      </c>
      <c r="T29" s="4">
        <f t="shared" si="5"/>
        <v>975820</v>
      </c>
      <c r="U29" s="12">
        <f t="shared" si="1"/>
        <v>0</v>
      </c>
      <c r="V29" s="12"/>
      <c r="W29" s="13">
        <v>8</v>
      </c>
      <c r="X29" s="14">
        <v>3655</v>
      </c>
      <c r="Y29" s="14">
        <v>11380</v>
      </c>
      <c r="Z29" s="37">
        <v>16890</v>
      </c>
      <c r="AA29" s="14">
        <v>670</v>
      </c>
      <c r="AB29" s="14">
        <v>1000</v>
      </c>
      <c r="AD29" s="10">
        <f t="shared" si="2"/>
        <v>1644.75</v>
      </c>
      <c r="AE29" s="10">
        <f t="shared" si="3"/>
        <v>2467.13</v>
      </c>
      <c r="AF29" s="10">
        <f t="shared" si="4"/>
        <v>914</v>
      </c>
      <c r="AH29" s="23"/>
      <c r="AI29" s="23"/>
    </row>
    <row r="30" spans="3:40" ht="30" customHeight="1" thickTop="1">
      <c r="C30" s="86" t="s">
        <v>23</v>
      </c>
      <c r="D30" s="87"/>
      <c r="E30" s="87"/>
      <c r="F30" s="88">
        <f>IF(G24="2021-22",SUM(U22:U33),SUM(Table263[Tax Liability]))</f>
        <v>9395.4750000000004</v>
      </c>
      <c r="G30" s="88"/>
      <c r="H30" s="88"/>
      <c r="I30" s="34"/>
      <c r="N30" s="4">
        <f>ROUND(Table26[[#This Row],[Tax Liability]],0)</f>
        <v>0</v>
      </c>
      <c r="O30" s="8">
        <v>9</v>
      </c>
      <c r="P30" s="1">
        <f t="shared" si="0"/>
        <v>12000001</v>
      </c>
      <c r="Q30" s="1">
        <v>30000000</v>
      </c>
      <c r="R30" s="3">
        <v>0.27500000000000002</v>
      </c>
      <c r="S30" s="5">
        <f>ROUND((Q30-P30)*Table26[[#This Row],[Rate Of Tax ]]+S29,0)</f>
        <v>7295000</v>
      </c>
      <c r="T30" s="4">
        <f t="shared" si="5"/>
        <v>975820</v>
      </c>
      <c r="U30" s="12">
        <f t="shared" si="1"/>
        <v>0</v>
      </c>
      <c r="V30" s="12"/>
      <c r="W30" s="13">
        <v>9</v>
      </c>
      <c r="X30" s="14">
        <v>3820</v>
      </c>
      <c r="Y30" s="14">
        <v>11770</v>
      </c>
      <c r="Z30" s="37">
        <v>17470</v>
      </c>
      <c r="AA30" s="14">
        <v>730</v>
      </c>
      <c r="AB30" s="14">
        <v>1090</v>
      </c>
      <c r="AD30" s="10">
        <f t="shared" si="2"/>
        <v>1719</v>
      </c>
      <c r="AE30" s="10">
        <f t="shared" si="3"/>
        <v>2578.5</v>
      </c>
      <c r="AF30" s="10">
        <f t="shared" si="4"/>
        <v>955</v>
      </c>
      <c r="AH30" s="23"/>
      <c r="AI30" s="23"/>
    </row>
    <row r="31" spans="3:40" ht="28.5">
      <c r="C31" s="84" t="s">
        <v>24</v>
      </c>
      <c r="D31" s="85"/>
      <c r="E31" s="85"/>
      <c r="F31" s="89">
        <f>ROUND(F30/12,0)</f>
        <v>783</v>
      </c>
      <c r="G31" s="89"/>
      <c r="H31" s="89"/>
      <c r="I31" s="33"/>
      <c r="N31" s="4">
        <f>ROUND(Table26[[#This Row],[Tax Liability]],0)</f>
        <v>0</v>
      </c>
      <c r="O31" s="8">
        <v>10</v>
      </c>
      <c r="P31" s="1">
        <f t="shared" si="0"/>
        <v>30000001</v>
      </c>
      <c r="Q31" s="1">
        <v>50000000</v>
      </c>
      <c r="R31" s="3">
        <v>0.3</v>
      </c>
      <c r="S31" s="5">
        <f>ROUND((Q31-P31)*Table26[[#This Row],[Rate Of Tax ]]+S30,0)</f>
        <v>13295000</v>
      </c>
      <c r="T31" s="4">
        <f t="shared" si="5"/>
        <v>975820</v>
      </c>
      <c r="U31" s="12">
        <f t="shared" si="1"/>
        <v>0</v>
      </c>
      <c r="V31" s="12"/>
      <c r="W31" s="13">
        <v>10</v>
      </c>
      <c r="X31" s="14">
        <v>3955</v>
      </c>
      <c r="Y31" s="14">
        <v>12160</v>
      </c>
      <c r="Z31" s="37">
        <v>18050</v>
      </c>
      <c r="AA31" s="14">
        <v>800</v>
      </c>
      <c r="AB31" s="14">
        <v>1190</v>
      </c>
      <c r="AD31" s="10">
        <f t="shared" si="2"/>
        <v>1779.75</v>
      </c>
      <c r="AE31" s="10">
        <f t="shared" si="3"/>
        <v>2669.63</v>
      </c>
      <c r="AF31" s="10">
        <f t="shared" si="4"/>
        <v>989</v>
      </c>
      <c r="AH31" s="23"/>
      <c r="AI31" s="23"/>
    </row>
    <row r="32" spans="3:40" ht="24" customHeight="1" thickBot="1">
      <c r="C32" s="90"/>
      <c r="D32" s="91"/>
      <c r="E32" s="91"/>
      <c r="F32" s="91"/>
      <c r="G32" s="26"/>
      <c r="H32" s="82"/>
      <c r="I32" s="83"/>
      <c r="N32" s="4">
        <f>ROUND(Table26[[#This Row],[Tax Liability]],0)</f>
        <v>0</v>
      </c>
      <c r="O32" s="8">
        <v>11</v>
      </c>
      <c r="P32" s="1">
        <f t="shared" si="0"/>
        <v>50000001</v>
      </c>
      <c r="Q32" s="1">
        <v>75000000</v>
      </c>
      <c r="R32" s="3">
        <v>0.32500000000000001</v>
      </c>
      <c r="S32" s="5">
        <f>ROUND((Q32-P32)*Table26[[#This Row],[Rate Of Tax ]]+S31,0)</f>
        <v>21420000</v>
      </c>
      <c r="T32" s="4">
        <f t="shared" si="5"/>
        <v>975820</v>
      </c>
      <c r="U32" s="12">
        <f t="shared" si="1"/>
        <v>0</v>
      </c>
      <c r="V32" s="12"/>
      <c r="W32" s="13">
        <v>11</v>
      </c>
      <c r="X32" s="14">
        <v>4115</v>
      </c>
      <c r="Y32" s="14">
        <v>12570</v>
      </c>
      <c r="Z32" s="37">
        <v>18650</v>
      </c>
      <c r="AA32" s="14">
        <v>880</v>
      </c>
      <c r="AB32" s="14">
        <v>1310</v>
      </c>
      <c r="AD32" s="10">
        <f t="shared" si="2"/>
        <v>1851.75</v>
      </c>
      <c r="AE32" s="10">
        <f t="shared" si="3"/>
        <v>2777.63</v>
      </c>
      <c r="AF32" s="10">
        <f t="shared" si="4"/>
        <v>1029</v>
      </c>
      <c r="AH32" s="23"/>
      <c r="AI32" s="23"/>
    </row>
    <row r="33" spans="1:35" ht="28.5" customHeight="1" thickTop="1" thickBot="1">
      <c r="C33" s="68" t="s">
        <v>37</v>
      </c>
      <c r="D33" s="69"/>
      <c r="E33" s="69"/>
      <c r="F33" s="69"/>
      <c r="G33" s="69"/>
      <c r="H33" s="69"/>
      <c r="I33" s="70"/>
      <c r="L33" s="12"/>
      <c r="N33" s="4">
        <f>ROUND(Table26[[#This Row],[Tax Liability]],0)</f>
        <v>0</v>
      </c>
      <c r="O33" s="8">
        <v>12</v>
      </c>
      <c r="P33" s="1">
        <f t="shared" si="0"/>
        <v>75000001</v>
      </c>
      <c r="Q33" s="1">
        <v>10000000000</v>
      </c>
      <c r="R33" s="3">
        <v>0.35</v>
      </c>
      <c r="S33" s="5">
        <f>ROUND((Q33-P33)*Table26[[#This Row],[Rate Of Tax ]]+S32,0)</f>
        <v>3495170000</v>
      </c>
      <c r="T33" s="4">
        <f t="shared" si="5"/>
        <v>975820</v>
      </c>
      <c r="U33" s="12">
        <f t="shared" si="1"/>
        <v>0</v>
      </c>
      <c r="V33" s="12"/>
      <c r="W33" s="13">
        <v>12</v>
      </c>
      <c r="X33" s="14">
        <v>4355</v>
      </c>
      <c r="Y33" s="14">
        <v>13320</v>
      </c>
      <c r="Z33" s="37">
        <v>19770</v>
      </c>
      <c r="AA33" s="14">
        <v>960</v>
      </c>
      <c r="AB33" s="14">
        <v>1430</v>
      </c>
      <c r="AD33" s="10">
        <f t="shared" si="2"/>
        <v>1959.75</v>
      </c>
      <c r="AE33" s="10">
        <f t="shared" si="3"/>
        <v>2939.63</v>
      </c>
      <c r="AF33" s="10">
        <f t="shared" si="4"/>
        <v>1089</v>
      </c>
      <c r="AH33" s="23"/>
      <c r="AI33" s="23"/>
    </row>
    <row r="34" spans="1:35" ht="6.75" customHeight="1" thickTop="1">
      <c r="A34" s="29"/>
      <c r="B34" s="29"/>
      <c r="C34" s="71"/>
      <c r="D34" s="71"/>
      <c r="E34" s="71"/>
      <c r="F34" s="30"/>
      <c r="G34" s="31"/>
      <c r="H34" s="29"/>
      <c r="O34" s="8"/>
      <c r="P34" s="1"/>
      <c r="Q34" s="1"/>
      <c r="R34" s="6"/>
      <c r="S34" s="6"/>
      <c r="T34" s="2"/>
      <c r="U34" s="2"/>
      <c r="V34" s="2"/>
      <c r="W34" s="13">
        <v>13</v>
      </c>
      <c r="X34" s="14">
        <v>4645</v>
      </c>
      <c r="Y34" s="14">
        <v>14260</v>
      </c>
      <c r="Z34" s="37">
        <v>21160</v>
      </c>
      <c r="AA34" s="14">
        <v>1050</v>
      </c>
      <c r="AB34" s="14">
        <v>1560</v>
      </c>
      <c r="AD34" s="10">
        <f t="shared" si="2"/>
        <v>2090.25</v>
      </c>
      <c r="AE34" s="10">
        <f t="shared" si="3"/>
        <v>3135.38</v>
      </c>
      <c r="AF34" s="10">
        <f t="shared" si="4"/>
        <v>1161</v>
      </c>
    </row>
    <row r="35" spans="1:35" hidden="1">
      <c r="O35" s="8"/>
      <c r="P35" s="2"/>
      <c r="Q35" s="2"/>
      <c r="R35" s="6"/>
      <c r="S35" s="6"/>
      <c r="T35" s="2"/>
      <c r="U35" s="2"/>
      <c r="V35" s="2"/>
      <c r="W35" s="13">
        <v>14</v>
      </c>
      <c r="X35" s="14">
        <v>4920</v>
      </c>
      <c r="Y35" s="14">
        <v>15180</v>
      </c>
      <c r="Z35" s="37">
        <v>22530</v>
      </c>
      <c r="AA35" s="14">
        <v>1170</v>
      </c>
      <c r="AB35" s="14">
        <v>1740</v>
      </c>
      <c r="AD35" s="10">
        <f t="shared" si="2"/>
        <v>2214</v>
      </c>
      <c r="AE35" s="10">
        <f t="shared" si="3"/>
        <v>3321</v>
      </c>
      <c r="AF35" s="10">
        <f t="shared" si="4"/>
        <v>1230</v>
      </c>
    </row>
    <row r="36" spans="1:35" hidden="1">
      <c r="O36" s="8"/>
      <c r="P36" s="2"/>
      <c r="Q36" s="2"/>
      <c r="R36" s="6"/>
      <c r="S36" s="6"/>
      <c r="T36" s="7">
        <f>ROUND(SUBTOTAL(109,U22:U35),0)</f>
        <v>18791</v>
      </c>
      <c r="U36" s="2"/>
      <c r="V36" s="2"/>
      <c r="W36" s="13">
        <v>15</v>
      </c>
      <c r="X36" s="14">
        <v>5220</v>
      </c>
      <c r="Y36" s="14">
        <v>16120</v>
      </c>
      <c r="Z36" s="37">
        <v>23920</v>
      </c>
      <c r="AA36" s="14">
        <v>1330</v>
      </c>
      <c r="AB36" s="14">
        <v>1980</v>
      </c>
      <c r="AD36" s="10">
        <f t="shared" si="2"/>
        <v>2349</v>
      </c>
      <c r="AE36" s="10">
        <f t="shared" si="3"/>
        <v>3523.5</v>
      </c>
      <c r="AF36" s="10">
        <f t="shared" si="4"/>
        <v>1305</v>
      </c>
    </row>
    <row r="37" spans="1:35" hidden="1">
      <c r="O37" s="8"/>
      <c r="P37" s="2"/>
      <c r="Q37" s="2"/>
      <c r="R37" s="6"/>
      <c r="S37" s="6"/>
      <c r="T37" s="7">
        <f>T36/12</f>
        <v>1565.9166666666667</v>
      </c>
      <c r="U37" s="2"/>
      <c r="V37" s="2"/>
      <c r="W37" s="13">
        <v>16</v>
      </c>
      <c r="X37" s="14">
        <v>6060</v>
      </c>
      <c r="Y37" s="14">
        <v>18910</v>
      </c>
      <c r="Z37" s="37">
        <v>28070</v>
      </c>
      <c r="AA37" s="14">
        <v>1520</v>
      </c>
      <c r="AB37" s="14">
        <v>2260</v>
      </c>
      <c r="AD37" s="10">
        <f t="shared" si="2"/>
        <v>2727</v>
      </c>
      <c r="AE37" s="10">
        <f t="shared" si="3"/>
        <v>4090.5</v>
      </c>
      <c r="AF37" s="10">
        <f t="shared" si="4"/>
        <v>1515</v>
      </c>
    </row>
    <row r="38" spans="1:35" hidden="1">
      <c r="O38" s="40" t="s">
        <v>36</v>
      </c>
      <c r="P38" s="39"/>
      <c r="Q38" s="38"/>
      <c r="R38" s="41"/>
      <c r="S38" s="41"/>
      <c r="T38" s="38"/>
      <c r="U38" s="39"/>
      <c r="W38" s="13">
        <v>17</v>
      </c>
      <c r="X38" s="14">
        <v>9850</v>
      </c>
      <c r="Y38" s="14">
        <v>30370</v>
      </c>
      <c r="Z38" s="37" t="s">
        <v>33</v>
      </c>
      <c r="AA38" s="14">
        <v>2300</v>
      </c>
      <c r="AB38" s="14">
        <v>3420</v>
      </c>
      <c r="AD38" s="10">
        <f t="shared" si="2"/>
        <v>4432.5</v>
      </c>
      <c r="AE38" s="10">
        <f t="shared" si="3"/>
        <v>6648.75</v>
      </c>
      <c r="AF38" s="10">
        <f t="shared" si="4"/>
        <v>2463</v>
      </c>
    </row>
    <row r="39" spans="1:35" hidden="1">
      <c r="O39" s="22" t="s">
        <v>0</v>
      </c>
      <c r="P39" s="21" t="s">
        <v>25</v>
      </c>
      <c r="Q39" s="25" t="s">
        <v>26</v>
      </c>
      <c r="R39" s="21" t="s">
        <v>1</v>
      </c>
      <c r="S39" s="21" t="s">
        <v>2</v>
      </c>
      <c r="T39" s="21" t="s">
        <v>3</v>
      </c>
      <c r="U39" s="21" t="s">
        <v>4</v>
      </c>
      <c r="V39" s="24"/>
      <c r="W39" s="13">
        <v>18</v>
      </c>
      <c r="X39" s="14">
        <v>12910</v>
      </c>
      <c r="Y39" s="14">
        <v>38350</v>
      </c>
      <c r="Z39" s="37">
        <v>56880</v>
      </c>
      <c r="AA39" s="14">
        <v>2870</v>
      </c>
      <c r="AB39" s="14">
        <v>4260</v>
      </c>
      <c r="AD39" s="10">
        <f t="shared" si="2"/>
        <v>5809.5</v>
      </c>
      <c r="AE39" s="10">
        <f t="shared" si="3"/>
        <v>8714.25</v>
      </c>
      <c r="AF39" s="10">
        <f t="shared" si="4"/>
        <v>3228</v>
      </c>
    </row>
    <row r="40" spans="1:35" hidden="1">
      <c r="N40" s="4">
        <f>ROUND(Table263[[#This Row],[Tax Liability]],0)</f>
        <v>0</v>
      </c>
      <c r="O40" s="8">
        <v>1</v>
      </c>
      <c r="P40" s="1">
        <v>1</v>
      </c>
      <c r="Q40" s="1">
        <v>600000</v>
      </c>
      <c r="R40" s="3">
        <v>0</v>
      </c>
      <c r="S40" s="1">
        <v>0</v>
      </c>
      <c r="T40" s="1">
        <f>F29</f>
        <v>975820</v>
      </c>
      <c r="U40" s="1">
        <f>IF(AND(T40&gt;=P40,T40&lt;Q40),(T40-P40)*R40+S40,0)</f>
        <v>0</v>
      </c>
      <c r="V40" s="1"/>
      <c r="W40" s="13">
        <v>19</v>
      </c>
      <c r="X40" s="14">
        <v>19680</v>
      </c>
      <c r="Y40" s="14">
        <v>59210</v>
      </c>
      <c r="Z40" s="37">
        <v>87840</v>
      </c>
      <c r="AA40" s="14">
        <v>3050</v>
      </c>
      <c r="AB40" s="14">
        <v>4530</v>
      </c>
      <c r="AD40" s="10">
        <f t="shared" si="2"/>
        <v>8856</v>
      </c>
      <c r="AE40" s="10">
        <f t="shared" si="3"/>
        <v>13284</v>
      </c>
      <c r="AF40" s="10">
        <f t="shared" si="4"/>
        <v>4920</v>
      </c>
    </row>
    <row r="41" spans="1:35" hidden="1">
      <c r="N41" s="4">
        <f>ROUND(Table263[[#This Row],[Tax Liability]],0)</f>
        <v>9395</v>
      </c>
      <c r="O41" s="9">
        <v>2</v>
      </c>
      <c r="P41" s="4">
        <f t="shared" ref="P41:P46" si="6">Q40+1</f>
        <v>600001</v>
      </c>
      <c r="Q41" s="4">
        <v>1200000</v>
      </c>
      <c r="R41" s="3">
        <v>2.5000000000000001E-2</v>
      </c>
      <c r="S41" s="5">
        <f>(Q41-P41)*Table263[[#This Row],[Rate Of Tax ]]</f>
        <v>14999.975</v>
      </c>
      <c r="T41" s="4">
        <f>T40</f>
        <v>975820</v>
      </c>
      <c r="U41" s="12">
        <f t="shared" ref="U41:U46" si="7">IF(AND(T41&gt;=P41,T41&lt;Q41),(T41-P41)*R41+S40,0)</f>
        <v>9395.4750000000004</v>
      </c>
      <c r="V41" s="12"/>
      <c r="W41" s="13">
        <v>20</v>
      </c>
      <c r="X41" s="14">
        <v>23345</v>
      </c>
      <c r="Y41" s="14">
        <v>69090</v>
      </c>
      <c r="Z41" s="37">
        <v>102470</v>
      </c>
      <c r="AA41" s="14">
        <v>4510</v>
      </c>
      <c r="AB41" s="14">
        <v>6690</v>
      </c>
      <c r="AD41" s="10">
        <f t="shared" si="2"/>
        <v>10505.25</v>
      </c>
      <c r="AE41" s="10">
        <f t="shared" si="3"/>
        <v>15757.88</v>
      </c>
      <c r="AF41" s="10">
        <f t="shared" si="4"/>
        <v>5836</v>
      </c>
    </row>
    <row r="42" spans="1:35" hidden="1">
      <c r="N42" s="4">
        <f>ROUND(Table263[[#This Row],[Tax Liability]],0)</f>
        <v>0</v>
      </c>
      <c r="O42" s="8">
        <v>3</v>
      </c>
      <c r="P42" s="1">
        <f t="shared" si="6"/>
        <v>1200001</v>
      </c>
      <c r="Q42" s="1">
        <v>2400000</v>
      </c>
      <c r="R42" s="3">
        <v>0.125</v>
      </c>
      <c r="S42" s="4">
        <f>ROUND((Q42-P42)*Table263[[#This Row],[Rate Of Tax ]]+S41,0)</f>
        <v>165000</v>
      </c>
      <c r="T42" s="4">
        <f t="shared" ref="T42:T46" si="8">T41</f>
        <v>975820</v>
      </c>
      <c r="U42" s="12">
        <f t="shared" si="7"/>
        <v>0</v>
      </c>
      <c r="V42" s="12"/>
      <c r="W42" s="13">
        <v>21</v>
      </c>
      <c r="X42" s="14">
        <v>25880</v>
      </c>
      <c r="Y42" s="14">
        <v>76720</v>
      </c>
      <c r="Z42" s="37">
        <v>113790</v>
      </c>
      <c r="AA42" s="14">
        <v>5000</v>
      </c>
      <c r="AB42" s="14">
        <v>7420</v>
      </c>
      <c r="AD42" s="10">
        <f t="shared" si="2"/>
        <v>11646</v>
      </c>
      <c r="AE42" s="10">
        <f t="shared" si="3"/>
        <v>17469</v>
      </c>
      <c r="AF42" s="10">
        <f t="shared" si="4"/>
        <v>6470</v>
      </c>
    </row>
    <row r="43" spans="1:35" hidden="1">
      <c r="N43" s="4">
        <f>ROUND(Table263[[#This Row],[Tax Liability]],0)</f>
        <v>0</v>
      </c>
      <c r="O43" s="8">
        <v>4</v>
      </c>
      <c r="P43" s="1">
        <f t="shared" si="6"/>
        <v>2400001</v>
      </c>
      <c r="Q43" s="1">
        <v>3600000</v>
      </c>
      <c r="R43" s="3">
        <v>0.2</v>
      </c>
      <c r="S43" s="5">
        <f>(Q43-P43)*Table263[[#This Row],[Rate Of Tax ]]+S42</f>
        <v>404999.80000000005</v>
      </c>
      <c r="T43" s="4">
        <f t="shared" si="8"/>
        <v>975820</v>
      </c>
      <c r="U43" s="12">
        <f t="shared" si="7"/>
        <v>0</v>
      </c>
      <c r="V43" s="12"/>
      <c r="W43" s="13">
        <v>22</v>
      </c>
      <c r="X43" s="14">
        <v>27680</v>
      </c>
      <c r="Y43" s="14">
        <v>82380</v>
      </c>
      <c r="Z43" s="37">
        <v>122190</v>
      </c>
      <c r="AA43" s="14">
        <v>5870</v>
      </c>
      <c r="AB43" s="14">
        <v>8710</v>
      </c>
      <c r="AD43" s="10">
        <f t="shared" si="2"/>
        <v>12456</v>
      </c>
      <c r="AE43" s="10">
        <f t="shared" si="3"/>
        <v>18684</v>
      </c>
      <c r="AF43" s="10">
        <f t="shared" si="4"/>
        <v>6920</v>
      </c>
    </row>
    <row r="44" spans="1:35" hidden="1">
      <c r="N44" s="4">
        <f>ROUND(Table263[[#This Row],[Tax Liability]],0)</f>
        <v>0</v>
      </c>
      <c r="O44" s="8">
        <v>5</v>
      </c>
      <c r="P44" s="1">
        <f t="shared" si="6"/>
        <v>3600001</v>
      </c>
      <c r="Q44" s="1">
        <v>6000000</v>
      </c>
      <c r="R44" s="3">
        <v>0.25</v>
      </c>
      <c r="S44" s="4">
        <f>ROUND((Q44-P44)*Table263[[#This Row],[Rate Of Tax ]]+S43,0)</f>
        <v>1005000</v>
      </c>
      <c r="T44" s="4">
        <f t="shared" si="8"/>
        <v>975820</v>
      </c>
      <c r="U44" s="12">
        <f t="shared" si="7"/>
        <v>0</v>
      </c>
      <c r="V44" s="12"/>
    </row>
    <row r="45" spans="1:35" hidden="1">
      <c r="N45" s="4">
        <f>ROUND(Table263[[#This Row],[Tax Liability]],0)</f>
        <v>0</v>
      </c>
      <c r="O45" s="8">
        <v>6</v>
      </c>
      <c r="P45" s="1">
        <f t="shared" si="6"/>
        <v>6000001</v>
      </c>
      <c r="Q45" s="1">
        <v>12000000</v>
      </c>
      <c r="R45" s="3">
        <v>0.32500000000000001</v>
      </c>
      <c r="S45" s="5">
        <f>ROUND((Q45-P45)*Table263[[#This Row],[Rate Of Tax ]]+S44,0)</f>
        <v>2955000</v>
      </c>
      <c r="T45" s="4">
        <f t="shared" si="8"/>
        <v>975820</v>
      </c>
      <c r="U45" s="12">
        <f t="shared" si="7"/>
        <v>0</v>
      </c>
      <c r="V45" s="12"/>
    </row>
    <row r="46" spans="1:35" hidden="1">
      <c r="N46" s="4">
        <f>ROUND(Table263[[#This Row],[Tax Liability]],0)</f>
        <v>0</v>
      </c>
      <c r="O46" s="8">
        <v>7</v>
      </c>
      <c r="P46" s="1">
        <f t="shared" si="6"/>
        <v>12000001</v>
      </c>
      <c r="Q46" s="1">
        <v>65000000</v>
      </c>
      <c r="R46" s="3">
        <v>0.35</v>
      </c>
      <c r="S46" s="5">
        <f>ROUND((Q46-P46)*Table263[[#This Row],[Rate Of Tax ]]+S45,0)</f>
        <v>21505000</v>
      </c>
      <c r="T46" s="4">
        <f t="shared" si="8"/>
        <v>975820</v>
      </c>
      <c r="U46" s="12">
        <f t="shared" si="7"/>
        <v>0</v>
      </c>
      <c r="V46" s="12"/>
    </row>
    <row r="47" spans="1:35" hidden="1"/>
    <row r="48" spans="1:35" hidden="1"/>
    <row r="49"/>
  </sheetData>
  <sheetProtection password="8E90" sheet="1" objects="1" scenarios="1" formatCells="0" formatColumns="0" formatRows="0" insertColumns="0" insertRows="0" insertHyperlinks="0" deleteColumns="0" deleteRows="0" selectLockedCells="1" sort="0" autoFilter="0" pivotTables="0"/>
  <mergeCells count="17">
    <mergeCell ref="C34:E34"/>
    <mergeCell ref="G24:H24"/>
    <mergeCell ref="D26:E26"/>
    <mergeCell ref="C21:I21"/>
    <mergeCell ref="C22:I22"/>
    <mergeCell ref="H32:I32"/>
    <mergeCell ref="C31:E31"/>
    <mergeCell ref="C30:E30"/>
    <mergeCell ref="F30:H30"/>
    <mergeCell ref="F31:H31"/>
    <mergeCell ref="C32:F32"/>
    <mergeCell ref="F29:H29"/>
    <mergeCell ref="C27:F27"/>
    <mergeCell ref="C28:H28"/>
    <mergeCell ref="C29:E29"/>
    <mergeCell ref="C4:I19"/>
    <mergeCell ref="C33:I33"/>
  </mergeCells>
  <dataValidations count="4">
    <dataValidation type="list" allowBlank="1" showInputMessage="1" showErrorMessage="1" sqref="G27">
      <formula1>$AC$22:$AC$23</formula1>
    </dataValidation>
    <dataValidation type="list" allowBlank="1" showInputMessage="1" showErrorMessage="1" sqref="G24">
      <formula1>$AH$23:$AH$24</formula1>
    </dataValidation>
    <dataValidation type="list" allowBlank="1" showInputMessage="1" showErrorMessage="1" sqref="D24">
      <formula1>$W$22:$W$43</formula1>
    </dataValidation>
    <dataValidation type="list" allowBlank="1" showInputMessage="1" showErrorMessage="1" sqref="D23">
      <formula1>$AJ$22:$AJ$23</formula1>
    </dataValidation>
  </dataValidations>
  <hyperlinks>
    <hyperlink ref="C33" r:id="rId1"/>
  </hyperlinks>
  <pageMargins left="0.7" right="0.7" top="0.75" bottom="0.75" header="0.3" footer="0.3"/>
  <pageSetup orientation="portrait" r:id="rId2"/>
  <tableParts count="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Income Tax Calculator</vt:lpstr>
    </vt:vector>
  </TitlesOfParts>
  <Company>home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ismail - [2010]</dc:creator>
  <cp:lastModifiedBy>ismail - [2010]</cp:lastModifiedBy>
  <dcterms:created xsi:type="dcterms:W3CDTF">2017-07-17T15:10:55Z</dcterms:created>
  <dcterms:modified xsi:type="dcterms:W3CDTF">2022-07-12T13:09:40Z</dcterms:modified>
</cp:coreProperties>
</file>